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5600" windowHeight="11580" activeTab="10"/>
  </bookViews>
  <sheets>
    <sheet name="1mell" sheetId="1" r:id="rId1"/>
    <sheet name="2mell" sheetId="2" r:id="rId2"/>
    <sheet name="3mell" sheetId="3" r:id="rId3"/>
    <sheet name="4mell" sheetId="4" r:id="rId4"/>
    <sheet name="5mell" sheetId="5" r:id="rId5"/>
    <sheet name="6mell" sheetId="6" r:id="rId6"/>
    <sheet name="7mell" sheetId="7" r:id="rId7"/>
    <sheet name="8mell" sheetId="9" r:id="rId8"/>
    <sheet name="9mell" sheetId="10" r:id="rId9"/>
    <sheet name="10mel" sheetId="11" r:id="rId10"/>
    <sheet name="11mell" sheetId="12" r:id="rId11"/>
    <sheet name="Munka1" sheetId="13" r:id="rId12"/>
  </sheets>
  <calcPr calcId="145621"/>
</workbook>
</file>

<file path=xl/calcChain.xml><?xml version="1.0" encoding="utf-8"?>
<calcChain xmlns="http://schemas.openxmlformats.org/spreadsheetml/2006/main">
  <c r="D25" i="12" l="1"/>
  <c r="E25" i="12"/>
  <c r="F25" i="12"/>
  <c r="G25" i="12"/>
  <c r="H25" i="12"/>
  <c r="I25" i="12"/>
  <c r="J25" i="12"/>
  <c r="K25" i="12"/>
  <c r="L25" i="12"/>
  <c r="M25" i="12"/>
  <c r="N25" i="12"/>
  <c r="C25" i="12"/>
  <c r="D21" i="12"/>
  <c r="E21" i="12"/>
  <c r="F21" i="12"/>
  <c r="G21" i="12"/>
  <c r="H21" i="12"/>
  <c r="I21" i="12"/>
  <c r="J21" i="12"/>
  <c r="K21" i="12"/>
  <c r="L21" i="12"/>
  <c r="M21" i="12"/>
  <c r="N21" i="12"/>
  <c r="C21" i="12"/>
  <c r="D20" i="12"/>
  <c r="E20" i="12"/>
  <c r="F20" i="12"/>
  <c r="G20" i="12"/>
  <c r="H20" i="12"/>
  <c r="I20" i="12"/>
  <c r="J20" i="12"/>
  <c r="K20" i="12"/>
  <c r="L20" i="12"/>
  <c r="M20" i="12"/>
  <c r="N20" i="12"/>
  <c r="C20" i="12"/>
  <c r="D19" i="12"/>
  <c r="E19" i="12"/>
  <c r="F19" i="12"/>
  <c r="G19" i="12"/>
  <c r="H19" i="12"/>
  <c r="I19" i="12"/>
  <c r="J19" i="12"/>
  <c r="K19" i="12"/>
  <c r="L19" i="12"/>
  <c r="M19" i="12"/>
  <c r="N19" i="12"/>
  <c r="C19" i="12"/>
  <c r="D18" i="12"/>
  <c r="E18" i="12"/>
  <c r="F18" i="12"/>
  <c r="G18" i="12"/>
  <c r="H18" i="12"/>
  <c r="I18" i="12"/>
  <c r="J18" i="12"/>
  <c r="K18" i="12"/>
  <c r="L18" i="12"/>
  <c r="M18" i="12"/>
  <c r="N18" i="12"/>
  <c r="C18" i="12"/>
  <c r="D17" i="12"/>
  <c r="E17" i="12"/>
  <c r="F17" i="12"/>
  <c r="G17" i="12"/>
  <c r="H17" i="12"/>
  <c r="I17" i="12"/>
  <c r="J17" i="12"/>
  <c r="K17" i="12"/>
  <c r="L17" i="12"/>
  <c r="M17" i="12"/>
  <c r="N17" i="12"/>
  <c r="C17" i="12"/>
  <c r="D14" i="12"/>
  <c r="E14" i="12"/>
  <c r="F14" i="12"/>
  <c r="G14" i="12"/>
  <c r="H14" i="12"/>
  <c r="I14" i="12"/>
  <c r="J14" i="12"/>
  <c r="K14" i="12"/>
  <c r="L14" i="12"/>
  <c r="M14" i="12"/>
  <c r="N14" i="12"/>
  <c r="C14" i="12"/>
  <c r="D10" i="12"/>
  <c r="E10" i="12"/>
  <c r="F10" i="12"/>
  <c r="G10" i="12"/>
  <c r="H10" i="12"/>
  <c r="I10" i="12"/>
  <c r="J10" i="12"/>
  <c r="K10" i="12"/>
  <c r="L10" i="12"/>
  <c r="M10" i="12"/>
  <c r="N10" i="12"/>
  <c r="C10" i="12"/>
  <c r="N9" i="12"/>
  <c r="M9" i="12"/>
  <c r="L9" i="12"/>
  <c r="J9" i="12"/>
  <c r="I9" i="12"/>
  <c r="H9" i="12"/>
  <c r="G9" i="12"/>
  <c r="F9" i="12"/>
  <c r="C9" i="12"/>
  <c r="D7" i="12"/>
  <c r="E7" i="12"/>
  <c r="F7" i="12"/>
  <c r="G7" i="12"/>
  <c r="H7" i="12"/>
  <c r="I7" i="12"/>
  <c r="J7" i="12"/>
  <c r="K7" i="12"/>
  <c r="L7" i="12"/>
  <c r="M7" i="12"/>
  <c r="C7" i="12"/>
  <c r="D6" i="12"/>
  <c r="E6" i="12"/>
  <c r="F6" i="12"/>
  <c r="G6" i="12"/>
  <c r="H6" i="12"/>
  <c r="I6" i="12"/>
  <c r="J6" i="12"/>
  <c r="K6" i="12"/>
  <c r="L6" i="12"/>
  <c r="M6" i="12"/>
  <c r="N6" i="12"/>
  <c r="C6" i="12"/>
  <c r="D73" i="10"/>
  <c r="D70" i="10"/>
  <c r="D38" i="10"/>
  <c r="D37" i="10"/>
  <c r="D34" i="10"/>
  <c r="D10" i="10"/>
  <c r="D123" i="10"/>
  <c r="D92" i="10"/>
  <c r="D91" i="10"/>
  <c r="D90" i="10"/>
  <c r="C73" i="10"/>
  <c r="C10" i="10"/>
  <c r="E90" i="10"/>
  <c r="E92" i="10"/>
  <c r="E91" i="10"/>
  <c r="E38" i="10"/>
  <c r="E34" i="10"/>
  <c r="F5" i="9"/>
  <c r="F24" i="9" s="1"/>
  <c r="F24" i="7"/>
  <c r="C24" i="7"/>
  <c r="C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E24" i="9"/>
  <c r="E17" i="6"/>
  <c r="D40" i="4"/>
  <c r="D75" i="3"/>
  <c r="D96" i="3"/>
  <c r="D95" i="3"/>
  <c r="D94" i="3"/>
  <c r="D40" i="3"/>
  <c r="E40" i="3"/>
  <c r="D94" i="1"/>
  <c r="D96" i="1"/>
  <c r="D95" i="1"/>
  <c r="C36" i="2"/>
  <c r="E12" i="1"/>
  <c r="E39" i="1"/>
  <c r="C14" i="2"/>
  <c r="C74" i="2"/>
  <c r="C20" i="2"/>
  <c r="D42" i="2"/>
  <c r="D38" i="2"/>
  <c r="D36" i="2" s="1"/>
  <c r="D96" i="2"/>
  <c r="D95" i="2"/>
  <c r="D94" i="2"/>
  <c r="G24" i="9" l="1"/>
  <c r="D32" i="10"/>
  <c r="E36" i="2"/>
  <c r="E5" i="10" l="1"/>
  <c r="D5" i="10"/>
  <c r="C5" i="10"/>
  <c r="E20" i="2"/>
  <c r="C89" i="10" l="1"/>
  <c r="E34" i="4" l="1"/>
  <c r="D34" i="4"/>
  <c r="E94" i="2"/>
  <c r="D6" i="1" l="1"/>
  <c r="D9" i="2"/>
  <c r="C9" i="2"/>
  <c r="E14" i="2"/>
  <c r="C118" i="1" l="1"/>
  <c r="C95" i="1"/>
  <c r="C94" i="1"/>
  <c r="D27" i="1"/>
  <c r="C7" i="1"/>
  <c r="C8" i="1"/>
  <c r="C9" i="1"/>
  <c r="C10" i="1"/>
  <c r="C23" i="1"/>
  <c r="C28" i="1"/>
  <c r="C29" i="1"/>
  <c r="C30" i="1"/>
  <c r="C31" i="1"/>
  <c r="C32" i="1"/>
  <c r="C35" i="1"/>
  <c r="C36" i="1"/>
  <c r="C37" i="1"/>
  <c r="C38" i="1"/>
  <c r="C39" i="1"/>
  <c r="C40" i="1"/>
  <c r="C41" i="1"/>
  <c r="C53" i="1"/>
  <c r="C71" i="1"/>
  <c r="C74" i="1"/>
  <c r="C96" i="1"/>
  <c r="C97" i="1"/>
  <c r="E98" i="1"/>
  <c r="D98" i="1" s="1"/>
  <c r="C99" i="1"/>
  <c r="C100" i="1"/>
  <c r="C101" i="1"/>
  <c r="C103" i="1"/>
  <c r="C108" i="1"/>
  <c r="D112" i="1"/>
  <c r="C113" i="1"/>
  <c r="C124" i="1"/>
  <c r="C125" i="1"/>
  <c r="C6" i="1" l="1"/>
  <c r="O14" i="12" l="1"/>
  <c r="C19" i="5"/>
  <c r="D7" i="4" l="1"/>
  <c r="L15" i="12" l="1"/>
  <c r="E19" i="1"/>
  <c r="N15" i="12" l="1"/>
  <c r="O6" i="12"/>
  <c r="E26" i="10" l="1"/>
  <c r="N26" i="12" l="1"/>
  <c r="N27" i="12" s="1"/>
  <c r="M26" i="12"/>
  <c r="L26" i="12"/>
  <c r="L27" i="12" s="1"/>
  <c r="K26" i="12"/>
  <c r="J26" i="12"/>
  <c r="I26" i="12"/>
  <c r="H26" i="12"/>
  <c r="G26" i="12"/>
  <c r="F26" i="12"/>
  <c r="E26" i="12"/>
  <c r="D26" i="12"/>
  <c r="C26" i="12"/>
  <c r="O25" i="12"/>
  <c r="O24" i="12"/>
  <c r="O23" i="12"/>
  <c r="O22" i="12"/>
  <c r="O21" i="12"/>
  <c r="O20" i="12"/>
  <c r="O19" i="12"/>
  <c r="O18" i="12"/>
  <c r="O17" i="12"/>
  <c r="M15" i="12"/>
  <c r="M27" i="12" s="1"/>
  <c r="K15" i="12"/>
  <c r="J15" i="12"/>
  <c r="I15" i="12"/>
  <c r="H15" i="12"/>
  <c r="G15" i="12"/>
  <c r="F15" i="12"/>
  <c r="E15" i="12"/>
  <c r="D15" i="12"/>
  <c r="O13" i="12"/>
  <c r="O12" i="12"/>
  <c r="O11" i="12"/>
  <c r="O10" i="12"/>
  <c r="O9" i="12"/>
  <c r="O8" i="12"/>
  <c r="O7" i="12"/>
  <c r="D30" i="11"/>
  <c r="C30" i="11"/>
  <c r="E137" i="10"/>
  <c r="D137" i="10"/>
  <c r="C137" i="10"/>
  <c r="E132" i="10"/>
  <c r="D132" i="10"/>
  <c r="C132" i="10"/>
  <c r="E127" i="10"/>
  <c r="D127" i="10"/>
  <c r="C127" i="10"/>
  <c r="E123" i="10"/>
  <c r="C123" i="10"/>
  <c r="E119" i="10"/>
  <c r="D119" i="10"/>
  <c r="C119" i="10"/>
  <c r="E105" i="10"/>
  <c r="D105" i="10"/>
  <c r="C105" i="10"/>
  <c r="E89" i="10"/>
  <c r="D89" i="10"/>
  <c r="E76" i="10"/>
  <c r="D76" i="10"/>
  <c r="C76" i="10"/>
  <c r="E72" i="10"/>
  <c r="D72" i="10"/>
  <c r="C72" i="10"/>
  <c r="E69" i="10"/>
  <c r="D69" i="10"/>
  <c r="C69" i="10"/>
  <c r="E64" i="10"/>
  <c r="D64" i="10"/>
  <c r="C64" i="10"/>
  <c r="E60" i="10"/>
  <c r="D60" i="10"/>
  <c r="C60" i="10"/>
  <c r="E54" i="10"/>
  <c r="D54" i="10"/>
  <c r="C54" i="10"/>
  <c r="E49" i="10"/>
  <c r="D49" i="10"/>
  <c r="C49" i="10"/>
  <c r="E43" i="10"/>
  <c r="D43" i="10"/>
  <c r="C43" i="10"/>
  <c r="E32" i="10"/>
  <c r="C32" i="10"/>
  <c r="D26" i="10"/>
  <c r="D25" i="10" s="1"/>
  <c r="C26" i="10"/>
  <c r="C25" i="10" s="1"/>
  <c r="E25" i="10"/>
  <c r="E18" i="10"/>
  <c r="D18" i="10"/>
  <c r="C18" i="10"/>
  <c r="E11" i="10"/>
  <c r="D11" i="10"/>
  <c r="C11" i="10"/>
  <c r="E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C22" i="2"/>
  <c r="E30" i="6"/>
  <c r="C24" i="6"/>
  <c r="C18" i="6"/>
  <c r="E31" i="6"/>
  <c r="C17" i="6"/>
  <c r="C25" i="5"/>
  <c r="E28" i="5"/>
  <c r="C20" i="5"/>
  <c r="E19" i="5"/>
  <c r="E29" i="5" s="1"/>
  <c r="C33" i="6" l="1"/>
  <c r="D142" i="10"/>
  <c r="C28" i="5"/>
  <c r="C30" i="6"/>
  <c r="C31" i="6" s="1"/>
  <c r="G24" i="7"/>
  <c r="C142" i="10"/>
  <c r="G27" i="12"/>
  <c r="K27" i="12"/>
  <c r="C82" i="10"/>
  <c r="C59" i="10"/>
  <c r="E27" i="12"/>
  <c r="D27" i="12"/>
  <c r="I27" i="12"/>
  <c r="J27" i="12"/>
  <c r="F27" i="12"/>
  <c r="H27" i="12"/>
  <c r="O26" i="12"/>
  <c r="E142" i="10"/>
  <c r="E33" i="6"/>
  <c r="C30" i="5"/>
  <c r="E31" i="5"/>
  <c r="C31" i="5"/>
  <c r="C122" i="10"/>
  <c r="D82" i="10"/>
  <c r="D59" i="10"/>
  <c r="D122" i="10"/>
  <c r="E122" i="10"/>
  <c r="E82" i="10"/>
  <c r="E59" i="10"/>
  <c r="E32" i="6"/>
  <c r="C29" i="5"/>
  <c r="E30" i="5"/>
  <c r="C135" i="4"/>
  <c r="C122" i="4"/>
  <c r="C109" i="4"/>
  <c r="D110" i="4"/>
  <c r="C110" i="4" s="1"/>
  <c r="D108" i="4"/>
  <c r="C111" i="4"/>
  <c r="C92" i="4"/>
  <c r="C72" i="4"/>
  <c r="E71" i="4"/>
  <c r="C64" i="4"/>
  <c r="D62" i="4"/>
  <c r="C62" i="4" s="1"/>
  <c r="C54" i="4"/>
  <c r="C30" i="4"/>
  <c r="C31" i="4"/>
  <c r="C32" i="4"/>
  <c r="C33" i="4"/>
  <c r="C29" i="4"/>
  <c r="D28" i="4"/>
  <c r="D27" i="4" s="1"/>
  <c r="C27" i="4" s="1"/>
  <c r="E28" i="4"/>
  <c r="F28" i="4"/>
  <c r="D25" i="4"/>
  <c r="D20" i="4" s="1"/>
  <c r="E20" i="4"/>
  <c r="F25" i="4"/>
  <c r="F20" i="4" s="1"/>
  <c r="C22" i="4"/>
  <c r="C23" i="4"/>
  <c r="C24" i="4"/>
  <c r="C21" i="4"/>
  <c r="C9" i="4"/>
  <c r="C10" i="4"/>
  <c r="C11" i="4"/>
  <c r="C8" i="4"/>
  <c r="C28" i="4" l="1"/>
  <c r="C143" i="10"/>
  <c r="D143" i="10"/>
  <c r="E107" i="4"/>
  <c r="C107" i="4" s="1"/>
  <c r="C83" i="10"/>
  <c r="E143" i="10"/>
  <c r="C108" i="4"/>
  <c r="D83" i="10"/>
  <c r="E83" i="10"/>
  <c r="C20" i="4"/>
  <c r="F139" i="4"/>
  <c r="E139" i="4"/>
  <c r="D139" i="4"/>
  <c r="C139" i="4"/>
  <c r="D134" i="4"/>
  <c r="C134" i="4" s="1"/>
  <c r="F129" i="4"/>
  <c r="E129" i="4"/>
  <c r="D129" i="4"/>
  <c r="C129" i="4"/>
  <c r="F125" i="4"/>
  <c r="E125" i="4"/>
  <c r="D125" i="4"/>
  <c r="C125" i="4"/>
  <c r="E123" i="4"/>
  <c r="F123" i="4" s="1"/>
  <c r="D121" i="4"/>
  <c r="C121" i="4" s="1"/>
  <c r="F112" i="4"/>
  <c r="D112" i="4"/>
  <c r="F96" i="4"/>
  <c r="E96" i="4"/>
  <c r="D96" i="4" s="1"/>
  <c r="D91" i="4"/>
  <c r="C95" i="4"/>
  <c r="C94" i="4"/>
  <c r="C93" i="4"/>
  <c r="F91" i="4"/>
  <c r="E91" i="4"/>
  <c r="F78" i="4"/>
  <c r="E78" i="4"/>
  <c r="D78" i="4"/>
  <c r="C78" i="4"/>
  <c r="E77" i="4"/>
  <c r="F77" i="4" s="1"/>
  <c r="E76" i="4"/>
  <c r="F76" i="4" s="1"/>
  <c r="C75" i="4"/>
  <c r="D74" i="4"/>
  <c r="E73" i="4"/>
  <c r="F73" i="4" s="1"/>
  <c r="D71" i="4"/>
  <c r="C71" i="4"/>
  <c r="F66" i="4"/>
  <c r="E66" i="4"/>
  <c r="D66" i="4"/>
  <c r="C66" i="4"/>
  <c r="E65" i="4"/>
  <c r="F65" i="4" s="1"/>
  <c r="E63" i="4"/>
  <c r="F63" i="4" s="1"/>
  <c r="F56" i="4"/>
  <c r="E56" i="4"/>
  <c r="D56" i="4"/>
  <c r="C56" i="4"/>
  <c r="E55" i="4"/>
  <c r="F55" i="4" s="1"/>
  <c r="E53" i="4"/>
  <c r="F53" i="4" s="1"/>
  <c r="E52" i="4"/>
  <c r="F52" i="4" s="1"/>
  <c r="D51" i="4"/>
  <c r="C51" i="4" s="1"/>
  <c r="D45" i="4"/>
  <c r="C45" i="4"/>
  <c r="C43" i="4"/>
  <c r="C41" i="4"/>
  <c r="C40" i="4"/>
  <c r="C39" i="4"/>
  <c r="C38" i="4"/>
  <c r="C37" i="4"/>
  <c r="C36" i="4"/>
  <c r="C35" i="4"/>
  <c r="F34" i="4"/>
  <c r="C34" i="4" s="1"/>
  <c r="E17" i="4"/>
  <c r="F17" i="4" s="1"/>
  <c r="E16" i="4"/>
  <c r="F16" i="4" s="1"/>
  <c r="E15" i="4"/>
  <c r="F15" i="4" s="1"/>
  <c r="E14" i="4"/>
  <c r="F14" i="4" s="1"/>
  <c r="D13" i="4"/>
  <c r="C13" i="4"/>
  <c r="F7" i="4"/>
  <c r="E7" i="4"/>
  <c r="E45" i="4" l="1"/>
  <c r="F45" i="4" s="1"/>
  <c r="C144" i="4"/>
  <c r="E144" i="4"/>
  <c r="D61" i="4"/>
  <c r="D84" i="4"/>
  <c r="C7" i="4"/>
  <c r="E74" i="4"/>
  <c r="F74" i="4"/>
  <c r="C96" i="4"/>
  <c r="D144" i="4"/>
  <c r="F144" i="4"/>
  <c r="D124" i="4"/>
  <c r="C91" i="4"/>
  <c r="C124" i="4" s="1"/>
  <c r="C95" i="3"/>
  <c r="C96" i="3"/>
  <c r="C97" i="3"/>
  <c r="C94" i="3"/>
  <c r="E98" i="3"/>
  <c r="E93" i="3" s="1"/>
  <c r="F98" i="3"/>
  <c r="F93" i="3" s="1"/>
  <c r="D98" i="3"/>
  <c r="D93" i="3" s="1"/>
  <c r="D74" i="3"/>
  <c r="C75" i="3"/>
  <c r="C36" i="3"/>
  <c r="C37" i="3"/>
  <c r="C38" i="3"/>
  <c r="C39" i="3"/>
  <c r="C40" i="3"/>
  <c r="C41" i="3"/>
  <c r="C42" i="3"/>
  <c r="C43" i="3"/>
  <c r="C44" i="3"/>
  <c r="C35" i="3"/>
  <c r="E34" i="3"/>
  <c r="F34" i="3"/>
  <c r="D34" i="3"/>
  <c r="C34" i="3" s="1"/>
  <c r="E7" i="3"/>
  <c r="F7" i="3"/>
  <c r="D7" i="3"/>
  <c r="F141" i="3"/>
  <c r="F131" i="3"/>
  <c r="F127" i="3"/>
  <c r="F114" i="3"/>
  <c r="F78" i="3"/>
  <c r="F66" i="3"/>
  <c r="F56" i="3"/>
  <c r="E141" i="3"/>
  <c r="D141" i="3"/>
  <c r="C141" i="3"/>
  <c r="E137" i="3"/>
  <c r="F137" i="3" s="1"/>
  <c r="D136" i="3"/>
  <c r="C136" i="3"/>
  <c r="E131" i="3"/>
  <c r="D131" i="3"/>
  <c r="C131" i="3"/>
  <c r="E127" i="3"/>
  <c r="D127" i="3"/>
  <c r="C127" i="3"/>
  <c r="C146" i="3" s="1"/>
  <c r="E125" i="3"/>
  <c r="F125" i="3" s="1"/>
  <c r="E124" i="3"/>
  <c r="F124" i="3" s="1"/>
  <c r="D123" i="3"/>
  <c r="C123" i="3"/>
  <c r="E114" i="3"/>
  <c r="D114" i="3"/>
  <c r="C114" i="3"/>
  <c r="E113" i="3"/>
  <c r="F113" i="3" s="1"/>
  <c r="D112" i="3"/>
  <c r="C112" i="3"/>
  <c r="E111" i="3"/>
  <c r="F111" i="3" s="1"/>
  <c r="C110" i="3"/>
  <c r="E110" i="3" s="1"/>
  <c r="F110" i="3" s="1"/>
  <c r="E78" i="3"/>
  <c r="D78" i="3"/>
  <c r="C78" i="3"/>
  <c r="E77" i="3"/>
  <c r="F77" i="3" s="1"/>
  <c r="E76" i="3"/>
  <c r="F76" i="3" s="1"/>
  <c r="E73" i="3"/>
  <c r="F73" i="3" s="1"/>
  <c r="E72" i="3"/>
  <c r="F72" i="3" s="1"/>
  <c r="D71" i="3"/>
  <c r="C71" i="3"/>
  <c r="E66" i="3"/>
  <c r="D66" i="3"/>
  <c r="C66" i="3"/>
  <c r="E65" i="3"/>
  <c r="F65" i="3" s="1"/>
  <c r="E64" i="3"/>
  <c r="F64" i="3" s="1"/>
  <c r="E63" i="3"/>
  <c r="F63" i="3" s="1"/>
  <c r="D62" i="3"/>
  <c r="C62" i="3"/>
  <c r="E56" i="3"/>
  <c r="D56" i="3"/>
  <c r="C56" i="3"/>
  <c r="E55" i="3"/>
  <c r="F55" i="3" s="1"/>
  <c r="E54" i="3"/>
  <c r="F54" i="3" s="1"/>
  <c r="E53" i="3"/>
  <c r="F53" i="3" s="1"/>
  <c r="E52" i="3"/>
  <c r="F52" i="3" s="1"/>
  <c r="D51" i="3"/>
  <c r="C51" i="3"/>
  <c r="D45" i="3"/>
  <c r="C45" i="3"/>
  <c r="E33" i="3"/>
  <c r="F33" i="3" s="1"/>
  <c r="E32" i="3"/>
  <c r="F32" i="3" s="1"/>
  <c r="E31" i="3"/>
  <c r="F31" i="3" s="1"/>
  <c r="E30" i="3"/>
  <c r="F30" i="3" s="1"/>
  <c r="E29" i="3"/>
  <c r="F29" i="3" s="1"/>
  <c r="D28" i="3"/>
  <c r="C28" i="3"/>
  <c r="D27" i="3"/>
  <c r="C27" i="3"/>
  <c r="E26" i="3"/>
  <c r="F26" i="3" s="1"/>
  <c r="C25" i="3"/>
  <c r="E25" i="3" s="1"/>
  <c r="F25" i="3" s="1"/>
  <c r="E24" i="3"/>
  <c r="F24" i="3" s="1"/>
  <c r="E23" i="3"/>
  <c r="F23" i="3" s="1"/>
  <c r="E22" i="3"/>
  <c r="F22" i="3" s="1"/>
  <c r="E21" i="3"/>
  <c r="F21" i="3" s="1"/>
  <c r="D20" i="3"/>
  <c r="C20" i="3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D13" i="3"/>
  <c r="C13" i="3"/>
  <c r="E137" i="2"/>
  <c r="E111" i="2"/>
  <c r="E110" i="2"/>
  <c r="C93" i="2"/>
  <c r="D109" i="3" l="1"/>
  <c r="C74" i="4"/>
  <c r="C84" i="4" s="1"/>
  <c r="D145" i="4"/>
  <c r="D84" i="3"/>
  <c r="C109" i="3"/>
  <c r="D85" i="4"/>
  <c r="D61" i="3"/>
  <c r="C93" i="3"/>
  <c r="D126" i="3"/>
  <c r="C98" i="3"/>
  <c r="E13" i="3"/>
  <c r="D146" i="3"/>
  <c r="C7" i="3"/>
  <c r="F74" i="3"/>
  <c r="E74" i="3"/>
  <c r="E84" i="4"/>
  <c r="F84" i="4"/>
  <c r="F85" i="4" s="1"/>
  <c r="E20" i="3"/>
  <c r="F20" i="3" s="1"/>
  <c r="E27" i="3"/>
  <c r="F27" i="3" s="1"/>
  <c r="E28" i="3"/>
  <c r="F28" i="3" s="1"/>
  <c r="E45" i="3"/>
  <c r="F45" i="3" s="1"/>
  <c r="E51" i="3"/>
  <c r="F51" i="3" s="1"/>
  <c r="E71" i="3"/>
  <c r="F71" i="3" s="1"/>
  <c r="E109" i="3"/>
  <c r="F109" i="3" s="1"/>
  <c r="E112" i="3"/>
  <c r="F112" i="3" s="1"/>
  <c r="E123" i="3"/>
  <c r="F123" i="3" s="1"/>
  <c r="E136" i="3"/>
  <c r="F136" i="3" s="1"/>
  <c r="F146" i="3" s="1"/>
  <c r="E62" i="3"/>
  <c r="E125" i="2"/>
  <c r="E124" i="2"/>
  <c r="D114" i="2"/>
  <c r="D98" i="2"/>
  <c r="E98" i="2" s="1"/>
  <c r="E95" i="2"/>
  <c r="E96" i="2"/>
  <c r="E97" i="2"/>
  <c r="E78" i="2"/>
  <c r="E79" i="2"/>
  <c r="E77" i="2"/>
  <c r="E75" i="2"/>
  <c r="E74" i="2"/>
  <c r="E66" i="2"/>
  <c r="E67" i="2"/>
  <c r="E65" i="2"/>
  <c r="E55" i="2"/>
  <c r="E56" i="2"/>
  <c r="E57" i="2"/>
  <c r="E54" i="2"/>
  <c r="E38" i="2"/>
  <c r="E39" i="2"/>
  <c r="E40" i="2"/>
  <c r="E41" i="2"/>
  <c r="E42" i="2"/>
  <c r="E43" i="2"/>
  <c r="E44" i="2"/>
  <c r="E45" i="2"/>
  <c r="E46" i="2"/>
  <c r="E37" i="2"/>
  <c r="E31" i="2"/>
  <c r="E32" i="2"/>
  <c r="E33" i="2"/>
  <c r="E34" i="2"/>
  <c r="E35" i="2"/>
  <c r="E27" i="2"/>
  <c r="E24" i="2"/>
  <c r="E25" i="2"/>
  <c r="E26" i="2"/>
  <c r="E28" i="2"/>
  <c r="E23" i="2"/>
  <c r="E17" i="2"/>
  <c r="E18" i="2"/>
  <c r="E19" i="2"/>
  <c r="E21" i="2"/>
  <c r="E16" i="2"/>
  <c r="C15" i="2"/>
  <c r="E11" i="2"/>
  <c r="E12" i="2"/>
  <c r="E13" i="2"/>
  <c r="E10" i="2"/>
  <c r="E61" i="3" l="1"/>
  <c r="C61" i="3" s="1"/>
  <c r="F13" i="3"/>
  <c r="C126" i="3"/>
  <c r="C147" i="3" s="1"/>
  <c r="D147" i="3"/>
  <c r="C74" i="3"/>
  <c r="C84" i="3" s="1"/>
  <c r="E126" i="3"/>
  <c r="F126" i="3"/>
  <c r="F147" i="3" s="1"/>
  <c r="E84" i="3"/>
  <c r="F62" i="3"/>
  <c r="F84" i="3" s="1"/>
  <c r="E146" i="3"/>
  <c r="D85" i="3"/>
  <c r="E141" i="2"/>
  <c r="E131" i="2"/>
  <c r="E127" i="2"/>
  <c r="E80" i="2"/>
  <c r="E68" i="2"/>
  <c r="E58" i="2"/>
  <c r="D141" i="2"/>
  <c r="D136" i="2"/>
  <c r="D131" i="2"/>
  <c r="D127" i="2"/>
  <c r="D123" i="2"/>
  <c r="D109" i="2"/>
  <c r="D93" i="2"/>
  <c r="E93" i="2" s="1"/>
  <c r="D80" i="2"/>
  <c r="D76" i="2"/>
  <c r="D73" i="2"/>
  <c r="D68" i="2"/>
  <c r="D64" i="2"/>
  <c r="D58" i="2"/>
  <c r="D53" i="2"/>
  <c r="D47" i="2"/>
  <c r="D30" i="2"/>
  <c r="D29" i="2" s="1"/>
  <c r="D22" i="2"/>
  <c r="E22" i="2" s="1"/>
  <c r="D15" i="2"/>
  <c r="E15" i="2" s="1"/>
  <c r="E9" i="2"/>
  <c r="C141" i="2"/>
  <c r="C136" i="2"/>
  <c r="C131" i="2"/>
  <c r="C127" i="2"/>
  <c r="C123" i="2"/>
  <c r="E123" i="2" s="1"/>
  <c r="C109" i="2"/>
  <c r="E109" i="2" s="1"/>
  <c r="C80" i="2"/>
  <c r="C76" i="2"/>
  <c r="C73" i="2"/>
  <c r="E73" i="2" s="1"/>
  <c r="C68" i="2"/>
  <c r="C64" i="2"/>
  <c r="C58" i="2"/>
  <c r="C53" i="2"/>
  <c r="C47" i="2"/>
  <c r="C30" i="2"/>
  <c r="E126" i="2" l="1"/>
  <c r="E30" i="2"/>
  <c r="E53" i="2"/>
  <c r="D86" i="2"/>
  <c r="D146" i="2"/>
  <c r="E136" i="2"/>
  <c r="E146" i="2" s="1"/>
  <c r="E47" i="2"/>
  <c r="E76" i="2"/>
  <c r="E147" i="3"/>
  <c r="C126" i="2"/>
  <c r="D126" i="2"/>
  <c r="C86" i="2"/>
  <c r="E64" i="2"/>
  <c r="C29" i="2"/>
  <c r="D63" i="2"/>
  <c r="C146" i="2"/>
  <c r="D136" i="1"/>
  <c r="D146" i="1" s="1"/>
  <c r="E136" i="1"/>
  <c r="E146" i="1" s="1"/>
  <c r="F136" i="1"/>
  <c r="D73" i="1"/>
  <c r="E73" i="1"/>
  <c r="F73" i="1"/>
  <c r="D70" i="1"/>
  <c r="E70" i="1"/>
  <c r="F70" i="1"/>
  <c r="D61" i="1"/>
  <c r="E61" i="1"/>
  <c r="F61" i="1"/>
  <c r="G60" i="1"/>
  <c r="D50" i="1"/>
  <c r="E50" i="1"/>
  <c r="F50" i="1"/>
  <c r="D33" i="1"/>
  <c r="E33" i="1"/>
  <c r="F33" i="1"/>
  <c r="E123" i="1"/>
  <c r="F123" i="1"/>
  <c r="F126" i="1" s="1"/>
  <c r="F147" i="1" s="1"/>
  <c r="D123" i="1"/>
  <c r="F112" i="1"/>
  <c r="F110" i="1"/>
  <c r="C110" i="1" s="1"/>
  <c r="C109" i="1" s="1"/>
  <c r="E93" i="1"/>
  <c r="F98" i="1"/>
  <c r="C98" i="1" s="1"/>
  <c r="D26" i="1"/>
  <c r="F27" i="1"/>
  <c r="E27" i="1" s="1"/>
  <c r="C145" i="1"/>
  <c r="C144" i="1"/>
  <c r="C143" i="1"/>
  <c r="C142" i="1"/>
  <c r="C140" i="1"/>
  <c r="C139" i="1"/>
  <c r="C138" i="1"/>
  <c r="C135" i="1"/>
  <c r="C134" i="1"/>
  <c r="C133" i="1"/>
  <c r="C132" i="1"/>
  <c r="C131" i="1"/>
  <c r="C130" i="1"/>
  <c r="C129" i="1"/>
  <c r="C128" i="1"/>
  <c r="C122" i="1"/>
  <c r="C121" i="1"/>
  <c r="C120" i="1"/>
  <c r="C119" i="1"/>
  <c r="C117" i="1"/>
  <c r="C116" i="1"/>
  <c r="C115" i="1"/>
  <c r="C114" i="1"/>
  <c r="C107" i="1"/>
  <c r="C106" i="1"/>
  <c r="C105" i="1"/>
  <c r="C104" i="1"/>
  <c r="C102" i="1"/>
  <c r="C81" i="1"/>
  <c r="C80" i="1"/>
  <c r="C79" i="1"/>
  <c r="C78" i="1"/>
  <c r="C76" i="1"/>
  <c r="C75" i="1"/>
  <c r="C72" i="1"/>
  <c r="C69" i="1"/>
  <c r="C68" i="1"/>
  <c r="C67" i="1"/>
  <c r="C66" i="1"/>
  <c r="C64" i="1"/>
  <c r="C63" i="1"/>
  <c r="C62" i="1"/>
  <c r="C59" i="1"/>
  <c r="C58" i="1"/>
  <c r="C57" i="1"/>
  <c r="C56" i="1"/>
  <c r="C51" i="1"/>
  <c r="C54" i="1"/>
  <c r="C52" i="1"/>
  <c r="C49" i="1"/>
  <c r="C48" i="1"/>
  <c r="C47" i="1"/>
  <c r="C46" i="1"/>
  <c r="C45" i="1"/>
  <c r="C43" i="1"/>
  <c r="C42" i="1"/>
  <c r="C34" i="1"/>
  <c r="C33" i="1" s="1"/>
  <c r="C22" i="1"/>
  <c r="C21" i="1"/>
  <c r="C20" i="1"/>
  <c r="C18" i="1"/>
  <c r="C17" i="1"/>
  <c r="C12" i="1" s="1"/>
  <c r="C16" i="1"/>
  <c r="C15" i="1"/>
  <c r="C14" i="1"/>
  <c r="C13" i="1"/>
  <c r="E126" i="1" l="1"/>
  <c r="E147" i="1" s="1"/>
  <c r="E86" i="2"/>
  <c r="C44" i="1"/>
  <c r="E26" i="1"/>
  <c r="E60" i="1" s="1"/>
  <c r="C27" i="1"/>
  <c r="C26" i="1" s="1"/>
  <c r="F83" i="1"/>
  <c r="D147" i="2"/>
  <c r="C147" i="2"/>
  <c r="D87" i="2"/>
  <c r="E147" i="2"/>
  <c r="D60" i="1"/>
  <c r="D83" i="1"/>
  <c r="D93" i="1"/>
  <c r="D126" i="1" s="1"/>
  <c r="D147" i="1" s="1"/>
  <c r="C19" i="1"/>
  <c r="F26" i="1"/>
  <c r="F60" i="1" s="1"/>
  <c r="E83" i="1"/>
  <c r="C63" i="2"/>
  <c r="E29" i="2"/>
  <c r="C136" i="1"/>
  <c r="C127" i="1"/>
  <c r="C123" i="1"/>
  <c r="C93" i="1"/>
  <c r="C73" i="1"/>
  <c r="C70" i="1"/>
  <c r="C61" i="1"/>
  <c r="C50" i="1"/>
  <c r="C60" i="1" l="1"/>
  <c r="E84" i="1"/>
  <c r="F84" i="1"/>
  <c r="D84" i="1"/>
  <c r="C83" i="1"/>
  <c r="E63" i="2"/>
  <c r="E87" i="2" s="1"/>
  <c r="C87" i="2"/>
  <c r="C146" i="1"/>
  <c r="C126" i="1"/>
  <c r="C151" i="1" s="1"/>
  <c r="C147" i="1" l="1"/>
  <c r="C152" i="1"/>
  <c r="C84" i="1"/>
  <c r="C85" i="3" l="1"/>
  <c r="F85" i="3" l="1"/>
  <c r="E85" i="3"/>
  <c r="E61" i="4" l="1"/>
  <c r="C61" i="4" s="1"/>
  <c r="C85" i="4" s="1"/>
  <c r="E85" i="4" l="1"/>
  <c r="E124" i="4"/>
  <c r="E145" i="4" s="1"/>
  <c r="C145" i="4"/>
  <c r="F124" i="4" l="1"/>
  <c r="F145" i="4" s="1"/>
  <c r="C15" i="12"/>
  <c r="O15" i="12" l="1"/>
  <c r="C27" i="12"/>
</calcChain>
</file>

<file path=xl/sharedStrings.xml><?xml version="1.0" encoding="utf-8"?>
<sst xmlns="http://schemas.openxmlformats.org/spreadsheetml/2006/main" count="1850" uniqueCount="424">
  <si>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</si>
  <si>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</si>
  <si>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</si>
  <si>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</si>
  <si>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</si>
  <si>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</si>
  <si>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</si>
  <si>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</si>
  <si>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</si>
  <si>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</si>
  <si>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</si>
  <si>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</si>
  <si>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</si>
  <si>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</si>
  <si>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</si>
  <si>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</si>
  <si>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</si>
  <si>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</si>
  <si>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</si>
  <si>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</si>
  <si>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</si>
  <si>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</si>
  <si>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</si>
  <si>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</si>
  <si>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</si>
  <si>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</si>
  <si>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</si>
  <si>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</si>
  <si>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</si>
  <si>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</si>
  <si>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</si>
  <si>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</si>
  <si>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</si>
  <si>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</si>
  <si>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</si>
  <si>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</si>
  <si>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</si>
  <si>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</si>
  <si>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</si>
  <si>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</si>
  <si>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</si>
  <si>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</si>
  <si>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</si>
  <si>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</si>
  <si>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</si>
  <si>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</si>
  <si>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</si>
  <si>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</si>
  <si>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</si>
  <si>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</si>
  <si>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</si>
  <si>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</si>
  <si>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</si>
  <si>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</si>
  <si>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</si>
  <si>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</si>
  <si>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</si>
  <si>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</si>
  <si>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</si>
  <si>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</si>
  <si>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</si>
  <si>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</si>
  <si>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</si>
  <si>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</si>
  <si>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</si>
  <si>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</si>
  <si>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</si>
  <si>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</si>
  <si>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</si>
  <si>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</si>
  <si>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</si>
  <si>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</si>
  <si>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</si>
  <si>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</si>
  <si>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</si>
  <si>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</si>
  <si>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</si>
  <si>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</si>
  <si>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</si>
  <si>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</si>
  <si>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</si>
  <si>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</si>
  <si>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</si>
  <si>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</si>
  <si>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</si>
  <si>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</si>
  <si>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</si>
  <si>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</si>
  <si>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</si>
  <si>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</si>
  <si>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</si>
  <si>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</si>
  <si>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</si>
  <si>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</si>
  <si>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</si>
  <si>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</si>
  <si>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</si>
  <si>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</si>
  <si>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</si>
  <si>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</si>
  <si>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</si>
  <si>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</si>
  <si>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</si>
  <si>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</si>
  <si>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</si>
  <si>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</si>
  <si>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</si>
  <si>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</si>
  <si>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</si>
  <si>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</si>
  <si>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</si>
  <si>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</si>
  <si>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</si>
  <si>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</si>
  <si>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</si>
  <si>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</si>
  <si>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</si>
  <si>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</si>
  <si>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</si>
  <si>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</si>
  <si>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</si>
  <si>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</si>
  <si>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</si>
  <si>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</si>
  <si>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</si>
  <si>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</si>
  <si>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</si>
  <si>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</si>
  <si>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</si>
  <si>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</si>
  <si>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</si>
  <si>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</si>
  <si>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</si>
  <si>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</si>
  <si>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</si>
  <si>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</si>
  <si>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</si>
  <si>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</si>
  <si>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</si>
  <si>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</si>
  <si>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</si>
  <si>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</si>
  <si>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</si>
  <si>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</si>
  <si>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</si>
  <si>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</si>
  <si>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</si>
  <si>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</si>
  <si>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</si>
  <si>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</si>
  <si>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</si>
  <si>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</si>
  <si>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</si>
  <si>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</si>
  <si>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</si>
  <si>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</si>
  <si>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</si>
  <si>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</si>
  <si>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</si>
  <si>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</si>
  <si>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</si>
  <si>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</si>
  <si>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</si>
  <si>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</si>
  <si>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</si>
  <si>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</si>
  <si>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</si>
  <si>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</si>
  <si>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</si>
  <si>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</si>
  <si>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</si>
  <si>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</si>
  <si>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</si>
  <si>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</si>
  <si>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</si>
  <si>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</si>
  <si>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</si>
  <si>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</si>
  <si>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</si>
  <si>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</si>
  <si>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</si>
  <si>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</si>
  <si>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</si>
  <si>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</si>
  <si>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</si>
  <si>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</si>
  <si>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</si>
  <si>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</si>
  <si>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</si>
  <si>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</si>
  <si>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</si>
  <si>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</si>
  <si>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</si>
  <si>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</si>
  <si>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</si>
  <si>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</si>
  <si>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</si>
  <si>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</si>
  <si>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</si>
  <si>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</si>
  <si>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</si>
  <si>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</si>
  <si>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</si>
  <si>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</si>
  <si>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</si>
  <si>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</si>
  <si>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</si>
  <si>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</si>
  <si>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</si>
  <si>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</si>
  <si>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</si>
  <si>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</si>
  <si>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</si>
  <si>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</si>
  <si>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</si>
  <si>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</si>
  <si>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</si>
  <si>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</si>
  <si>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</si>
  <si>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</si>
  <si>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</si>
  <si>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</si>
  <si>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</si>
  <si>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</si>
  <si>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</si>
  <si>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</si>
  <si>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</si>
  <si>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</si>
  <si>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</si>
  <si>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</si>
  <si>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</si>
  <si>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</si>
  <si>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</si>
  <si>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</si>
  <si>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</si>
  <si>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</si>
  <si>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</si>
  <si>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</si>
  <si>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</si>
  <si>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</si>
  <si>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A</t>
  </si>
  <si>
    <t>B</t>
  </si>
  <si>
    <t>C</t>
  </si>
  <si>
    <t>1.számú táblázat</t>
  </si>
  <si>
    <t>2.számú táblázat</t>
  </si>
  <si>
    <t>Összesen:</t>
  </si>
  <si>
    <t>Ebből kötelező feladat:</t>
  </si>
  <si>
    <t>Ebből önként vállalt feladat:</t>
  </si>
  <si>
    <t>Ebből államigazgatási feladat:</t>
  </si>
  <si>
    <t>ezer forint</t>
  </si>
  <si>
    <t>D</t>
  </si>
  <si>
    <t>E</t>
  </si>
  <si>
    <t>F</t>
  </si>
  <si>
    <t>Előirányzat-csoport, kiemelt előirányzat megnevezése</t>
  </si>
  <si>
    <t>Bevételek</t>
  </si>
  <si>
    <t xml:space="preserve"> 10.</t>
  </si>
  <si>
    <t>BEVÉTELEK ÖSSZESEN: (9+16)</t>
  </si>
  <si>
    <t>Kiadások</t>
  </si>
  <si>
    <t>Hivatal</t>
  </si>
  <si>
    <t>Óvoda</t>
  </si>
  <si>
    <t>Összesen</t>
  </si>
  <si>
    <t>Sorszám</t>
  </si>
  <si>
    <t>Sor-szám</t>
  </si>
  <si>
    <t>Ebből kötelező feladat</t>
  </si>
  <si>
    <t>Ebből önként vállalt feladat</t>
  </si>
  <si>
    <t>Öszesen:</t>
  </si>
  <si>
    <t>Ebből Önként vállalt feladat</t>
  </si>
  <si>
    <t>Ebből államigazga-tási feladat</t>
  </si>
  <si>
    <t>Ebből államigaz-gatási feladat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</si>
  <si>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</si>
  <si>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</si>
  <si>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</si>
  <si>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</si>
  <si>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</si>
  <si>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</si>
  <si>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</si>
  <si>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</si>
  <si>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</si>
  <si>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</si>
  <si>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</si>
  <si>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</si>
  <si>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</si>
  <si>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</si>
  <si>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</si>
  <si>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</si>
  <si>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</si>
  <si>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</si>
  <si>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</si>
  <si>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</si>
  <si>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</si>
  <si>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</si>
  <si>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</si>
  <si>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</si>
  <si>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</si>
  <si>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</si>
  <si>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</si>
  <si>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</si>
  <si>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</si>
  <si>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</si>
  <si>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</si>
  <si>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</si>
  <si>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</si>
  <si>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</si>
  <si>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</si>
  <si>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</si>
  <si>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</si>
  <si>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</si>
  <si>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</si>
  <si>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</si>
  <si>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</si>
  <si>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</si>
  <si>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</si>
  <si>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</si>
  <si>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</si>
  <si>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</si>
  <si>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</si>
  <si>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</si>
  <si>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</si>
  <si>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</si>
  <si>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</si>
  <si>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</si>
  <si>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</si>
  <si>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</si>
  <si>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</si>
  <si>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</si>
  <si>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</si>
  <si>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</si>
  <si>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</si>
  <si>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</si>
  <si>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</si>
  <si>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</si>
  <si>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</si>
  <si>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</si>
  <si>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</si>
  <si>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</si>
  <si>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</si>
  <si>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</si>
  <si>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</si>
  <si>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</si>
  <si>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</si>
  <si>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</si>
  <si>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</si>
  <si>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</si>
  <si>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</si>
  <si>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</si>
  <si>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</si>
  <si>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</si>
  <si>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</si>
  <si>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</si>
  <si>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</si>
  <si>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</si>
  <si>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Beruházás  megnevezése</t>
  </si>
  <si>
    <t>Teljes költség</t>
  </si>
  <si>
    <t>Kivitelezés kezdési és befejezési éve</t>
  </si>
  <si>
    <t>ÖSSZESEN:</t>
  </si>
  <si>
    <t xml:space="preserve">   Rövid lejáratú  hitelek, kölcsönök felvétele</t>
  </si>
  <si>
    <t>2. sz. táblázat</t>
  </si>
  <si>
    <t>G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</si>
  <si>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</si>
  <si>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</si>
  <si>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</si>
  <si>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</si>
  <si>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</si>
  <si>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</si>
  <si>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</si>
  <si>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</si>
  <si>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</si>
  <si>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</si>
  <si>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</si>
  <si>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</si>
  <si>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</si>
  <si>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</si>
  <si>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</si>
  <si>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</si>
  <si>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</si>
  <si>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</si>
  <si>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</si>
  <si>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</si>
  <si>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</si>
  <si>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</si>
  <si>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</si>
  <si>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</si>
  <si>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</si>
  <si>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</si>
  <si>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</si>
  <si>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</si>
  <si>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</si>
  <si>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</si>
  <si>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</si>
  <si>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</si>
  <si>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</si>
  <si>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</si>
  <si>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</si>
  <si>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</si>
  <si>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</si>
  <si>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</si>
  <si>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</si>
  <si>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</si>
  <si>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1. sz. táblázat</t>
  </si>
  <si>
    <t>H</t>
  </si>
  <si>
    <t>I</t>
  </si>
  <si>
    <t>J</t>
  </si>
  <si>
    <t>K</t>
  </si>
  <si>
    <t>L</t>
  </si>
  <si>
    <t>M</t>
  </si>
  <si>
    <t>N</t>
  </si>
  <si>
    <t>O</t>
  </si>
  <si>
    <t>Működési célú költségvetési támogatások és kiegészítő támogatások</t>
  </si>
  <si>
    <t>Működési célú költsgégvetési támogatások és kiegészítő támogatások</t>
  </si>
  <si>
    <t>Települési Önkormányzatok egyes köznevelési feladatainak támogatása</t>
  </si>
  <si>
    <t>Telepükési Önkormányzatok szociális,gyermekjóléti és gyermekétkeztetésifeladatainak támogatása</t>
  </si>
  <si>
    <t>Települési Önkormányzatok kulturális feladatainak támogatása</t>
  </si>
  <si>
    <t>2016. évi előirányzat</t>
  </si>
  <si>
    <t xml:space="preserve"> </t>
  </si>
  <si>
    <t>óvoda épület felújítása</t>
  </si>
  <si>
    <t>közmunkaprogramok eszköz bezserzései</t>
  </si>
  <si>
    <t>temető református részének a felvásárlása</t>
  </si>
  <si>
    <t>Felhasználás
2015. XII.31-ig</t>
  </si>
  <si>
    <t xml:space="preserve">
2016. év utáni szükséglet
</t>
  </si>
  <si>
    <t>Felújítás  megnevezése</t>
  </si>
  <si>
    <t>2014. évi tény</t>
  </si>
  <si>
    <t>2015. évi 
várható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</si>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</sst>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35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7"/>
      <name val="Times New Roman"/>
      <family val="1"/>
      <charset val="238"/>
    </font>
    <font>
      <i/>
      <sz val="10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name val="Times New Roman CE"/>
      <charset val="238"/>
    </font>
    <font>
      <b/>
      <i/>
      <sz val="10"/>
      <name val="Times New Roman CE"/>
      <charset val="238"/>
    </font>
    <font>
      <b/>
      <sz val="12"/>
      <name val="Times New Roman"/>
      <family val="1"/>
      <charset val="238"/>
    </font>
    <font>
      <b/>
      <sz val="11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430">
    <xf numFmtId="0" fontId="0" fillId="0" borderId="0" xfId="0"/>
    <xf numFmtId="164" fontId="5" fillId="0" borderId="0" xfId="5" applyNumberFormat="1" applyFont="1" applyFill="1" applyBorder="1" applyAlignment="1" applyProtection="1">
      <alignment horizontal="center" vertical="center"/>
    </xf>
    <xf numFmtId="0" fontId="6" fillId="0" borderId="0" xfId="0" applyFont="1"/>
    <xf numFmtId="164" fontId="7" fillId="0" borderId="27" xfId="5" applyNumberFormat="1" applyFont="1" applyFill="1" applyBorder="1" applyAlignment="1" applyProtection="1">
      <alignment horizontal="left" vertical="center"/>
    </xf>
    <xf numFmtId="0" fontId="8" fillId="0" borderId="27" xfId="1" applyFont="1" applyFill="1" applyBorder="1" applyAlignment="1" applyProtection="1">
      <alignment horizontal="right" vertical="center"/>
    </xf>
    <xf numFmtId="0" fontId="9" fillId="0" borderId="13" xfId="5" applyFont="1" applyFill="1" applyBorder="1" applyAlignment="1" applyProtection="1">
      <alignment horizontal="center" vertical="center" wrapText="1"/>
    </xf>
    <xf numFmtId="0" fontId="9" fillId="0" borderId="14" xfId="5" applyFont="1" applyFill="1" applyBorder="1" applyAlignment="1" applyProtection="1">
      <alignment horizontal="center" vertical="center" wrapText="1"/>
    </xf>
    <xf numFmtId="0" fontId="9" fillId="0" borderId="30" xfId="5" applyFont="1" applyFill="1" applyBorder="1" applyAlignment="1" applyProtection="1">
      <alignment horizontal="center" vertical="center" wrapText="1"/>
    </xf>
    <xf numFmtId="0" fontId="9" fillId="0" borderId="31" xfId="5" applyFont="1" applyFill="1" applyBorder="1" applyAlignment="1" applyProtection="1">
      <alignment horizontal="center" vertical="center" wrapText="1"/>
    </xf>
    <xf numFmtId="0" fontId="9" fillId="0" borderId="32" xfId="5" applyFont="1" applyFill="1" applyBorder="1" applyAlignment="1" applyProtection="1">
      <alignment horizontal="center" vertical="center" wrapText="1"/>
    </xf>
    <xf numFmtId="0" fontId="10" fillId="0" borderId="15" xfId="5" applyFont="1" applyFill="1" applyBorder="1" applyAlignment="1" applyProtection="1">
      <alignment horizontal="center" vertical="center" wrapText="1"/>
    </xf>
    <xf numFmtId="0" fontId="10" fillId="0" borderId="18" xfId="5" applyFont="1" applyFill="1" applyBorder="1" applyAlignment="1" applyProtection="1">
      <alignment horizontal="center" vertical="center" wrapText="1"/>
    </xf>
    <xf numFmtId="0" fontId="10" fillId="0" borderId="26" xfId="5" applyFont="1" applyFill="1" applyBorder="1" applyAlignment="1" applyProtection="1">
      <alignment horizontal="center" vertical="center" wrapText="1"/>
    </xf>
    <xf numFmtId="0" fontId="10" fillId="0" borderId="13" xfId="5" applyFont="1" applyFill="1" applyBorder="1" applyAlignment="1" applyProtection="1">
      <alignment horizontal="left" vertical="center" wrapText="1" indent="1"/>
    </xf>
    <xf numFmtId="0" fontId="10" fillId="0" borderId="14" xfId="5" applyFont="1" applyFill="1" applyBorder="1" applyAlignment="1" applyProtection="1">
      <alignment horizontal="left" vertical="center" wrapText="1" indent="1"/>
    </xf>
    <xf numFmtId="164" fontId="10" fillId="0" borderId="20" xfId="5" applyNumberFormat="1" applyFont="1" applyFill="1" applyBorder="1" applyAlignment="1" applyProtection="1">
      <alignment horizontal="right" vertical="center" wrapText="1" indent="1"/>
    </xf>
    <xf numFmtId="49" fontId="11" fillId="0" borderId="9" xfId="5" applyNumberFormat="1" applyFont="1" applyFill="1" applyBorder="1" applyAlignment="1" applyProtection="1">
      <alignment horizontal="left" vertical="center" wrapText="1" indent="1"/>
    </xf>
    <xf numFmtId="0" fontId="12" fillId="0" borderId="3" xfId="1" applyFont="1" applyBorder="1" applyAlignment="1" applyProtection="1">
      <alignment horizontal="left" wrapText="1" indent="1"/>
    </xf>
    <xf numFmtId="164" fontId="11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8" xfId="5" applyNumberFormat="1" applyFont="1" applyFill="1" applyBorder="1" applyAlignment="1" applyProtection="1">
      <alignment horizontal="left" vertical="center" wrapText="1" indent="1"/>
    </xf>
    <xf numFmtId="0" fontId="12" fillId="0" borderId="2" xfId="1" applyFont="1" applyBorder="1" applyAlignment="1" applyProtection="1">
      <alignment horizontal="left" wrapText="1" indent="1"/>
    </xf>
    <xf numFmtId="0" fontId="13" fillId="0" borderId="14" xfId="1" applyFont="1" applyBorder="1" applyAlignment="1" applyProtection="1">
      <alignment horizontal="left" vertical="center" wrapText="1" indent="1"/>
    </xf>
    <xf numFmtId="164" fontId="11" fillId="0" borderId="16" xfId="5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0" xfId="5" applyNumberFormat="1" applyFont="1" applyFill="1" applyBorder="1" applyAlignment="1" applyProtection="1">
      <alignment horizontal="left" vertical="center" wrapText="1" indent="1"/>
    </xf>
    <xf numFmtId="0" fontId="12" fillId="0" borderId="6" xfId="1" applyFont="1" applyBorder="1" applyAlignment="1" applyProtection="1">
      <alignment horizontal="left" wrapText="1" indent="1"/>
    </xf>
    <xf numFmtId="164" fontId="11" fillId="0" borderId="17" xfId="5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0" xfId="5" applyNumberFormat="1" applyFont="1" applyFill="1" applyBorder="1" applyAlignment="1" applyProtection="1">
      <alignment horizontal="right" vertical="center" wrapText="1" indent="1"/>
    </xf>
    <xf numFmtId="164" fontId="15" fillId="0" borderId="16" xfId="5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2" xfId="5" applyFont="1" applyFill="1" applyBorder="1" applyAlignment="1" applyProtection="1">
      <alignment horizontal="left" vertical="center" wrapText="1" indent="1"/>
    </xf>
    <xf numFmtId="0" fontId="10" fillId="0" borderId="24" xfId="5" applyFont="1" applyFill="1" applyBorder="1" applyAlignment="1" applyProtection="1">
      <alignment horizontal="left" vertical="center" wrapText="1" indent="1"/>
    </xf>
    <xf numFmtId="164" fontId="10" fillId="0" borderId="25" xfId="5" applyNumberFormat="1" applyFont="1" applyFill="1" applyBorder="1" applyAlignment="1" applyProtection="1">
      <alignment horizontal="right" vertical="center" wrapText="1" indent="1"/>
    </xf>
    <xf numFmtId="164" fontId="15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7" xfId="5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5" applyNumberFormat="1" applyFont="1" applyFill="1" applyBorder="1" applyAlignment="1" applyProtection="1">
      <alignment horizontal="right" vertical="center" wrapText="1" indent="1"/>
    </xf>
    <xf numFmtId="164" fontId="14" fillId="0" borderId="0" xfId="5" applyNumberFormat="1" applyFont="1" applyFill="1" applyBorder="1" applyAlignment="1" applyProtection="1">
      <alignment horizontal="right" vertical="center" wrapText="1" indent="1"/>
    </xf>
    <xf numFmtId="0" fontId="13" fillId="0" borderId="13" xfId="1" applyFont="1" applyBorder="1" applyAlignment="1" applyProtection="1">
      <alignment wrapText="1"/>
    </xf>
    <xf numFmtId="0" fontId="12" fillId="0" borderId="6" xfId="1" applyFont="1" applyBorder="1" applyAlignment="1" applyProtection="1">
      <alignment wrapText="1"/>
    </xf>
    <xf numFmtId="0" fontId="12" fillId="0" borderId="9" xfId="1" applyFont="1" applyBorder="1" applyAlignment="1" applyProtection="1">
      <alignment wrapText="1"/>
    </xf>
    <xf numFmtId="0" fontId="12" fillId="0" borderId="8" xfId="1" applyFont="1" applyBorder="1" applyAlignment="1" applyProtection="1">
      <alignment wrapText="1"/>
    </xf>
    <xf numFmtId="0" fontId="12" fillId="0" borderId="10" xfId="1" applyFont="1" applyBorder="1" applyAlignment="1" applyProtection="1">
      <alignment wrapText="1"/>
    </xf>
    <xf numFmtId="164" fontId="10" fillId="0" borderId="20" xfId="5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1" applyFont="1" applyBorder="1" applyAlignment="1" applyProtection="1">
      <alignment wrapText="1"/>
    </xf>
    <xf numFmtId="0" fontId="13" fillId="0" borderId="21" xfId="1" applyFont="1" applyBorder="1" applyAlignment="1" applyProtection="1">
      <alignment wrapText="1"/>
    </xf>
    <xf numFmtId="0" fontId="13" fillId="0" borderId="22" xfId="1" applyFont="1" applyBorder="1" applyAlignment="1" applyProtection="1">
      <alignment wrapText="1"/>
    </xf>
    <xf numFmtId="0" fontId="13" fillId="0" borderId="0" xfId="1" applyFont="1" applyBorder="1" applyAlignment="1" applyProtection="1">
      <alignment wrapText="1"/>
    </xf>
    <xf numFmtId="0" fontId="16" fillId="0" borderId="0" xfId="5" applyFont="1" applyFill="1" applyBorder="1" applyAlignment="1" applyProtection="1">
      <alignment horizontal="center" vertical="center" wrapText="1"/>
    </xf>
    <xf numFmtId="0" fontId="16" fillId="0" borderId="0" xfId="5" applyFont="1" applyFill="1" applyBorder="1" applyAlignment="1" applyProtection="1">
      <alignment vertical="center" wrapText="1"/>
    </xf>
    <xf numFmtId="164" fontId="16" fillId="0" borderId="0" xfId="5" applyNumberFormat="1" applyFont="1" applyFill="1" applyBorder="1" applyAlignment="1" applyProtection="1">
      <alignment horizontal="right" vertical="center" wrapText="1" indent="1"/>
    </xf>
    <xf numFmtId="164" fontId="16" fillId="0" borderId="0" xfId="5" applyNumberFormat="1" applyFont="1" applyFill="1" applyBorder="1" applyAlignment="1" applyProtection="1">
      <alignment horizontal="center" vertical="center"/>
    </xf>
    <xf numFmtId="164" fontId="7" fillId="0" borderId="27" xfId="5" applyNumberFormat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right"/>
    </xf>
    <xf numFmtId="0" fontId="10" fillId="0" borderId="13" xfId="5" applyFont="1" applyFill="1" applyBorder="1" applyAlignment="1" applyProtection="1">
      <alignment horizontal="center" vertical="center" wrapText="1"/>
    </xf>
    <xf numFmtId="0" fontId="10" fillId="0" borderId="14" xfId="5" applyFont="1" applyFill="1" applyBorder="1" applyAlignment="1" applyProtection="1">
      <alignment horizontal="center" vertical="center" wrapText="1"/>
    </xf>
    <xf numFmtId="0" fontId="10" fillId="0" borderId="20" xfId="5" applyFont="1" applyFill="1" applyBorder="1" applyAlignment="1" applyProtection="1">
      <alignment horizontal="center" vertical="center" wrapText="1"/>
    </xf>
    <xf numFmtId="0" fontId="10" fillId="0" borderId="15" xfId="5" applyFont="1" applyFill="1" applyBorder="1" applyAlignment="1" applyProtection="1">
      <alignment horizontal="left" vertical="center" wrapText="1" indent="1"/>
    </xf>
    <xf numFmtId="0" fontId="10" fillId="0" borderId="18" xfId="5" applyFont="1" applyFill="1" applyBorder="1" applyAlignment="1" applyProtection="1">
      <alignment vertical="center" wrapText="1"/>
    </xf>
    <xf numFmtId="164" fontId="10" fillId="0" borderId="26" xfId="5" applyNumberFormat="1" applyFont="1" applyFill="1" applyBorder="1" applyAlignment="1" applyProtection="1">
      <alignment horizontal="right" vertical="center" wrapText="1" indent="1"/>
    </xf>
    <xf numFmtId="49" fontId="11" fillId="0" borderId="11" xfId="5" applyNumberFormat="1" applyFont="1" applyFill="1" applyBorder="1" applyAlignment="1" applyProtection="1">
      <alignment horizontal="left" vertical="center" wrapText="1" indent="1"/>
    </xf>
    <xf numFmtId="0" fontId="11" fillId="0" borderId="4" xfId="5" applyFont="1" applyFill="1" applyBorder="1" applyAlignment="1" applyProtection="1">
      <alignment horizontal="left" vertical="center" wrapText="1" indent="1"/>
    </xf>
    <xf numFmtId="164" fontId="11" fillId="0" borderId="19" xfId="5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" xfId="5" applyFont="1" applyFill="1" applyBorder="1" applyAlignment="1" applyProtection="1">
      <alignment horizontal="left" vertical="center" wrapText="1" indent="1"/>
    </xf>
    <xf numFmtId="0" fontId="11" fillId="0" borderId="5" xfId="5" applyFont="1" applyFill="1" applyBorder="1" applyAlignment="1" applyProtection="1">
      <alignment horizontal="left" vertical="center" wrapText="1" indent="1"/>
    </xf>
    <xf numFmtId="0" fontId="11" fillId="0" borderId="0" xfId="5" applyFont="1" applyFill="1" applyBorder="1" applyAlignment="1" applyProtection="1">
      <alignment horizontal="left" vertical="center" wrapText="1" indent="1"/>
    </xf>
    <xf numFmtId="0" fontId="11" fillId="0" borderId="2" xfId="5" applyFont="1" applyFill="1" applyBorder="1" applyAlignment="1" applyProtection="1">
      <alignment horizontal="left" indent="6"/>
    </xf>
    <xf numFmtId="0" fontId="11" fillId="0" borderId="2" xfId="5" applyFont="1" applyFill="1" applyBorder="1" applyAlignment="1" applyProtection="1">
      <alignment horizontal="left" vertical="center" wrapText="1" indent="6"/>
    </xf>
    <xf numFmtId="49" fontId="11" fillId="0" borderId="7" xfId="5" applyNumberFormat="1" applyFont="1" applyFill="1" applyBorder="1" applyAlignment="1" applyProtection="1">
      <alignment horizontal="left" vertical="center" wrapText="1" indent="1"/>
    </xf>
    <xf numFmtId="0" fontId="11" fillId="0" borderId="6" xfId="5" applyFont="1" applyFill="1" applyBorder="1" applyAlignment="1" applyProtection="1">
      <alignment horizontal="left" vertical="center" wrapText="1" indent="6"/>
    </xf>
    <xf numFmtId="49" fontId="11" fillId="0" borderId="12" xfId="5" applyNumberFormat="1" applyFont="1" applyFill="1" applyBorder="1" applyAlignment="1" applyProtection="1">
      <alignment horizontal="left" vertical="center" wrapText="1" indent="1"/>
    </xf>
    <xf numFmtId="0" fontId="11" fillId="0" borderId="24" xfId="5" applyFont="1" applyFill="1" applyBorder="1" applyAlignment="1" applyProtection="1">
      <alignment horizontal="left" vertical="center" wrapText="1" indent="6"/>
    </xf>
    <xf numFmtId="164" fontId="11" fillId="0" borderId="25" xfId="5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4" xfId="5" applyFont="1" applyFill="1" applyBorder="1" applyAlignment="1" applyProtection="1">
      <alignment vertical="center" wrapText="1"/>
    </xf>
    <xf numFmtId="0" fontId="11" fillId="0" borderId="6" xfId="5" applyFont="1" applyFill="1" applyBorder="1" applyAlignment="1" applyProtection="1">
      <alignment horizontal="left" vertical="center" wrapText="1" indent="1"/>
    </xf>
    <xf numFmtId="164" fontId="11" fillId="0" borderId="29" xfId="5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6" xfId="1" applyFont="1" applyBorder="1" applyAlignment="1" applyProtection="1">
      <alignment horizontal="left" vertical="center" wrapText="1" indent="1"/>
    </xf>
    <xf numFmtId="0" fontId="12" fillId="0" borderId="2" xfId="1" applyFont="1" applyBorder="1" applyAlignment="1" applyProtection="1">
      <alignment horizontal="left" vertical="center" wrapText="1" indent="1"/>
    </xf>
    <xf numFmtId="0" fontId="11" fillId="0" borderId="3" xfId="5" applyFont="1" applyFill="1" applyBorder="1" applyAlignment="1" applyProtection="1">
      <alignment horizontal="left" vertical="center" wrapText="1" indent="6"/>
    </xf>
    <xf numFmtId="164" fontId="11" fillId="0" borderId="28" xfId="5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4" xfId="5" applyFont="1" applyFill="1" applyBorder="1" applyAlignment="1" applyProtection="1">
      <alignment horizontal="left" vertical="center" wrapText="1" indent="1"/>
    </xf>
    <xf numFmtId="0" fontId="11" fillId="0" borderId="3" xfId="5" applyFont="1" applyFill="1" applyBorder="1" applyAlignment="1" applyProtection="1">
      <alignment horizontal="left" vertical="center" wrapText="1" indent="1"/>
    </xf>
    <xf numFmtId="49" fontId="11" fillId="0" borderId="2" xfId="5" applyNumberFormat="1" applyFont="1" applyFill="1" applyBorder="1" applyAlignment="1" applyProtection="1">
      <alignment horizontal="left" vertical="center" wrapText="1" indent="1"/>
    </xf>
    <xf numFmtId="164" fontId="11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4" xfId="5" applyFont="1" applyFill="1" applyBorder="1" applyAlignment="1" applyProtection="1">
      <alignment horizontal="left" vertical="center" wrapText="1" indent="1"/>
    </xf>
    <xf numFmtId="0" fontId="1" fillId="0" borderId="0" xfId="1" applyFont="1"/>
    <xf numFmtId="0" fontId="11" fillId="0" borderId="1" xfId="5" applyFont="1" applyFill="1" applyBorder="1" applyAlignment="1" applyProtection="1">
      <alignment horizontal="left" vertical="center" wrapText="1" indent="1"/>
    </xf>
    <xf numFmtId="164" fontId="13" fillId="0" borderId="20" xfId="1" applyNumberFormat="1" applyFont="1" applyBorder="1" applyAlignment="1" applyProtection="1">
      <alignment horizontal="right" vertical="center" wrapText="1" indent="1"/>
    </xf>
    <xf numFmtId="164" fontId="17" fillId="0" borderId="20" xfId="1" quotePrefix="1" applyNumberFormat="1" applyFont="1" applyBorder="1" applyAlignment="1" applyProtection="1">
      <alignment horizontal="right" vertical="center" wrapText="1" indent="1"/>
    </xf>
    <xf numFmtId="0" fontId="18" fillId="0" borderId="0" xfId="5" applyFont="1" applyFill="1" applyProtection="1"/>
    <xf numFmtId="0" fontId="13" fillId="0" borderId="21" xfId="1" applyFont="1" applyBorder="1" applyAlignment="1" applyProtection="1">
      <alignment horizontal="left" vertical="center" wrapText="1" indent="1"/>
    </xf>
    <xf numFmtId="0" fontId="17" fillId="0" borderId="22" xfId="1" applyFont="1" applyBorder="1" applyAlignment="1" applyProtection="1">
      <alignment horizontal="left" vertical="center" wrapText="1" indent="1"/>
    </xf>
    <xf numFmtId="0" fontId="19" fillId="0" borderId="0" xfId="5" applyFont="1" applyFill="1" applyProtection="1"/>
    <xf numFmtId="0" fontId="18" fillId="0" borderId="0" xfId="5" applyFont="1" applyFill="1" applyAlignment="1" applyProtection="1">
      <alignment horizontal="center"/>
    </xf>
    <xf numFmtId="164" fontId="20" fillId="0" borderId="0" xfId="0" applyNumberFormat="1" applyFont="1" applyFill="1" applyAlignment="1" applyProtection="1">
      <alignment horizontal="left" vertical="center" wrapText="1"/>
    </xf>
    <xf numFmtId="164" fontId="21" fillId="0" borderId="0" xfId="0" applyNumberFormat="1" applyFont="1" applyFill="1" applyAlignment="1" applyProtection="1">
      <alignment vertical="center" wrapText="1"/>
    </xf>
    <xf numFmtId="0" fontId="22" fillId="0" borderId="0" xfId="0" applyFont="1" applyAlignment="1" applyProtection="1">
      <alignment horizontal="right" vertical="top"/>
      <protection locked="0"/>
    </xf>
    <xf numFmtId="164" fontId="20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quotePrefix="1" applyFont="1" applyFill="1" applyBorder="1" applyAlignment="1" applyProtection="1">
      <alignment horizontal="right" vertical="center" indent="1"/>
    </xf>
    <xf numFmtId="0" fontId="16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 indent="1"/>
    </xf>
    <xf numFmtId="0" fontId="9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5" fillId="0" borderId="0" xfId="0" applyFont="1" applyFill="1" applyAlignment="1">
      <alignment vertical="center"/>
    </xf>
    <xf numFmtId="0" fontId="9" fillId="0" borderId="34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 wrapText="1"/>
    </xf>
    <xf numFmtId="0" fontId="9" fillId="0" borderId="30" xfId="0" applyFont="1" applyFill="1" applyBorder="1" applyAlignment="1" applyProtection="1">
      <alignment horizontal="center" vertical="center" wrapText="1"/>
    </xf>
    <xf numFmtId="0" fontId="9" fillId="0" borderId="31" xfId="0" applyFont="1" applyFill="1" applyBorder="1" applyAlignment="1" applyProtection="1">
      <alignment horizontal="center" vertical="center" wrapText="1"/>
    </xf>
    <xf numFmtId="0" fontId="9" fillId="0" borderId="3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20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0" fillId="0" borderId="37" xfId="0" applyFont="1" applyFill="1" applyBorder="1" applyAlignment="1" applyProtection="1">
      <alignment horizontal="center" vertical="center" wrapText="1"/>
    </xf>
    <xf numFmtId="0" fontId="9" fillId="0" borderId="37" xfId="0" applyFont="1" applyFill="1" applyBorder="1" applyAlignment="1" applyProtection="1">
      <alignment horizontal="center" vertical="center" wrapText="1"/>
    </xf>
    <xf numFmtId="0" fontId="10" fillId="0" borderId="36" xfId="0" applyFont="1" applyFill="1" applyBorder="1" applyAlignment="1" applyProtection="1">
      <alignment horizontal="center" vertical="center" wrapText="1"/>
    </xf>
    <xf numFmtId="0" fontId="10" fillId="0" borderId="38" xfId="0" applyFont="1" applyFill="1" applyBorder="1" applyAlignment="1" applyProtection="1">
      <alignment horizontal="center" vertical="center" wrapText="1"/>
    </xf>
    <xf numFmtId="0" fontId="9" fillId="0" borderId="38" xfId="0" applyFont="1" applyFill="1" applyBorder="1" applyAlignment="1" applyProtection="1">
      <alignment horizontal="center" vertical="center" wrapText="1"/>
    </xf>
    <xf numFmtId="0" fontId="10" fillId="0" borderId="33" xfId="0" applyFont="1" applyFill="1" applyBorder="1" applyAlignment="1" applyProtection="1">
      <alignment horizontal="center" vertical="center" wrapText="1"/>
    </xf>
    <xf numFmtId="0" fontId="10" fillId="0" borderId="21" xfId="5" applyFont="1" applyFill="1" applyBorder="1" applyAlignment="1" applyProtection="1">
      <alignment horizontal="center" vertical="center" wrapText="1"/>
    </xf>
    <xf numFmtId="49" fontId="11" fillId="0" borderId="9" xfId="5" applyNumberFormat="1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left" wrapText="1" indent="1"/>
    </xf>
    <xf numFmtId="0" fontId="23" fillId="0" borderId="0" xfId="0" applyFont="1" applyFill="1" applyAlignment="1">
      <alignment vertical="center" wrapText="1"/>
    </xf>
    <xf numFmtId="49" fontId="11" fillId="0" borderId="8" xfId="5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left" wrapText="1" indent="1"/>
    </xf>
    <xf numFmtId="0" fontId="24" fillId="0" borderId="0" xfId="0" applyFont="1" applyFill="1" applyAlignment="1">
      <alignment vertical="center" wrapText="1"/>
    </xf>
    <xf numFmtId="0" fontId="25" fillId="0" borderId="2" xfId="0" applyFont="1" applyBorder="1" applyAlignment="1" applyProtection="1">
      <alignment horizontal="left" wrapText="1" indent="1"/>
    </xf>
    <xf numFmtId="0" fontId="13" fillId="0" borderId="14" xfId="0" applyFont="1" applyBorder="1" applyAlignment="1" applyProtection="1">
      <alignment horizontal="left" vertical="center" wrapText="1" indent="1"/>
    </xf>
    <xf numFmtId="49" fontId="11" fillId="0" borderId="10" xfId="5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left" wrapText="1" indent="1"/>
    </xf>
    <xf numFmtId="164" fontId="11" fillId="0" borderId="23" xfId="5" applyNumberFormat="1" applyFont="1" applyFill="1" applyBorder="1" applyAlignment="1" applyProtection="1">
      <alignment horizontal="right" vertical="center" wrapText="1" indent="1"/>
    </xf>
    <xf numFmtId="164" fontId="11" fillId="0" borderId="41" xfId="5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2" xfId="5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2" xfId="5" applyFont="1" applyFill="1" applyBorder="1" applyAlignment="1" applyProtection="1">
      <alignment horizontal="left" vertical="center" wrapText="1" indent="1"/>
    </xf>
    <xf numFmtId="164" fontId="14" fillId="0" borderId="39" xfId="5" applyNumberFormat="1" applyFont="1" applyFill="1" applyBorder="1" applyAlignment="1" applyProtection="1">
      <alignment horizontal="right" vertical="center" wrapText="1" indent="1"/>
    </xf>
    <xf numFmtId="0" fontId="13" fillId="0" borderId="13" xfId="0" applyFont="1" applyBorder="1" applyAlignment="1" applyProtection="1">
      <alignment horizontal="center" wrapText="1"/>
    </xf>
    <xf numFmtId="0" fontId="12" fillId="0" borderId="6" xfId="0" applyFont="1" applyBorder="1" applyAlignment="1" applyProtection="1">
      <alignment wrapText="1"/>
    </xf>
    <xf numFmtId="0" fontId="12" fillId="0" borderId="9" xfId="0" applyFont="1" applyBorder="1" applyAlignment="1" applyProtection="1">
      <alignment horizontal="center" wrapText="1"/>
    </xf>
    <xf numFmtId="0" fontId="12" fillId="0" borderId="8" xfId="0" applyFont="1" applyBorder="1" applyAlignment="1" applyProtection="1">
      <alignment horizontal="center" wrapText="1"/>
    </xf>
    <xf numFmtId="0" fontId="12" fillId="0" borderId="10" xfId="0" applyFont="1" applyBorder="1" applyAlignment="1" applyProtection="1">
      <alignment horizontal="center" wrapText="1"/>
    </xf>
    <xf numFmtId="0" fontId="13" fillId="0" borderId="14" xfId="0" applyFont="1" applyBorder="1" applyAlignment="1" applyProtection="1">
      <alignment wrapText="1"/>
    </xf>
    <xf numFmtId="0" fontId="13" fillId="0" borderId="21" xfId="0" applyFont="1" applyBorder="1" applyAlignment="1" applyProtection="1">
      <alignment horizontal="center" wrapText="1"/>
    </xf>
    <xf numFmtId="0" fontId="13" fillId="0" borderId="22" xfId="0" applyFont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 indent="1"/>
    </xf>
    <xf numFmtId="164" fontId="10" fillId="0" borderId="0" xfId="0" applyNumberFormat="1" applyFont="1" applyFill="1" applyBorder="1" applyAlignment="1" applyProtection="1">
      <alignment horizontal="right" vertical="center" wrapText="1" indent="1"/>
    </xf>
    <xf numFmtId="0" fontId="10" fillId="0" borderId="42" xfId="0" applyFont="1" applyFill="1" applyBorder="1" applyAlignment="1" applyProtection="1">
      <alignment horizontal="center" vertical="center" wrapText="1"/>
    </xf>
    <xf numFmtId="0" fontId="9" fillId="0" borderId="42" xfId="0" applyFont="1" applyFill="1" applyBorder="1" applyAlignment="1" applyProtection="1">
      <alignment horizontal="center" vertical="center" wrapText="1"/>
    </xf>
    <xf numFmtId="164" fontId="10" fillId="0" borderId="42" xfId="0" applyNumberFormat="1" applyFont="1" applyFill="1" applyBorder="1" applyAlignment="1" applyProtection="1">
      <alignment horizontal="right" vertical="center" wrapText="1" indent="1"/>
    </xf>
    <xf numFmtId="164" fontId="10" fillId="0" borderId="32" xfId="0" applyNumberFormat="1" applyFont="1" applyFill="1" applyBorder="1" applyAlignment="1" applyProtection="1">
      <alignment horizontal="right" vertical="center" wrapText="1" indent="1"/>
    </xf>
    <xf numFmtId="0" fontId="26" fillId="0" borderId="0" xfId="0" applyFont="1" applyFill="1" applyAlignment="1">
      <alignment vertical="center" wrapText="1"/>
    </xf>
    <xf numFmtId="49" fontId="11" fillId="0" borderId="11" xfId="5" applyNumberFormat="1" applyFont="1" applyFill="1" applyBorder="1" applyAlignment="1" applyProtection="1">
      <alignment horizontal="center" vertical="center" wrapText="1"/>
    </xf>
    <xf numFmtId="49" fontId="11" fillId="0" borderId="7" xfId="5" applyNumberFormat="1" applyFont="1" applyFill="1" applyBorder="1" applyAlignment="1" applyProtection="1">
      <alignment horizontal="center" vertical="center" wrapText="1"/>
    </xf>
    <xf numFmtId="49" fontId="11" fillId="0" borderId="12" xfId="5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left" vertical="center" wrapText="1" indent="1"/>
    </xf>
    <xf numFmtId="0" fontId="12" fillId="0" borderId="2" xfId="0" applyFont="1" applyBorder="1" applyAlignment="1" applyProtection="1">
      <alignment horizontal="left" vertical="center" wrapText="1" indent="1"/>
    </xf>
    <xf numFmtId="16" fontId="6" fillId="0" borderId="0" xfId="0" applyNumberFormat="1" applyFont="1" applyFill="1" applyAlignment="1">
      <alignment vertical="center" wrapText="1"/>
    </xf>
    <xf numFmtId="164" fontId="13" fillId="0" borderId="20" xfId="0" applyNumberFormat="1" applyFont="1" applyBorder="1" applyAlignment="1" applyProtection="1">
      <alignment horizontal="right" vertical="center" wrapText="1" indent="1"/>
    </xf>
    <xf numFmtId="164" fontId="17" fillId="0" borderId="20" xfId="0" quotePrefix="1" applyNumberFormat="1" applyFont="1" applyBorder="1" applyAlignment="1" applyProtection="1">
      <alignment horizontal="right" vertical="center" wrapText="1" indent="1"/>
    </xf>
    <xf numFmtId="0" fontId="13" fillId="0" borderId="21" xfId="0" applyFont="1" applyBorder="1" applyAlignment="1" applyProtection="1">
      <alignment horizontal="center" vertical="center" wrapText="1"/>
    </xf>
    <xf numFmtId="0" fontId="17" fillId="0" borderId="22" xfId="0" applyFont="1" applyBorder="1" applyAlignment="1" applyProtection="1">
      <alignment horizontal="left" vertical="center" wrapText="1" inden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wrapText="1"/>
    </xf>
    <xf numFmtId="3" fontId="5" fillId="0" borderId="0" xfId="0" applyNumberFormat="1" applyFont="1" applyFill="1" applyBorder="1" applyAlignment="1" applyProtection="1">
      <alignment horizontal="right" vertical="center" wrapText="1" indent="3"/>
      <protection locked="0"/>
    </xf>
    <xf numFmtId="3" fontId="5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9" fillId="0" borderId="43" xfId="0" applyFont="1" applyFill="1" applyBorder="1" applyAlignment="1" applyProtection="1">
      <alignment horizontal="center" vertical="center" wrapText="1"/>
    </xf>
    <xf numFmtId="0" fontId="9" fillId="0" borderId="34" xfId="0" applyFont="1" applyFill="1" applyBorder="1" applyAlignment="1" applyProtection="1">
      <alignment horizontal="center" vertical="center" wrapText="1"/>
    </xf>
    <xf numFmtId="164" fontId="11" fillId="2" borderId="16" xfId="5" applyNumberFormat="1" applyFont="1" applyFill="1" applyBorder="1" applyAlignment="1" applyProtection="1">
      <alignment horizontal="right" vertical="center" wrapText="1" indent="1"/>
    </xf>
    <xf numFmtId="164" fontId="11" fillId="0" borderId="41" xfId="5" applyNumberFormat="1" applyFont="1" applyFill="1" applyBorder="1" applyAlignment="1" applyProtection="1">
      <alignment horizontal="right" vertical="center" wrapText="1" indent="1"/>
    </xf>
    <xf numFmtId="164" fontId="11" fillId="0" borderId="49" xfId="5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3" xfId="5" applyNumberFormat="1" applyFont="1" applyFill="1" applyBorder="1" applyAlignment="1" applyProtection="1">
      <alignment horizontal="right" vertical="center" wrapText="1" indent="1"/>
    </xf>
    <xf numFmtId="164" fontId="11" fillId="0" borderId="20" xfId="5" applyNumberFormat="1" applyFont="1" applyFill="1" applyBorder="1" applyAlignment="1" applyProtection="1">
      <alignment horizontal="right" vertical="center" wrapText="1" indent="1"/>
    </xf>
    <xf numFmtId="164" fontId="11" fillId="0" borderId="21" xfId="5" applyNumberFormat="1" applyFont="1" applyFill="1" applyBorder="1" applyAlignment="1" applyProtection="1">
      <alignment horizontal="right" vertical="center" wrapText="1" indent="1"/>
    </xf>
    <xf numFmtId="164" fontId="11" fillId="0" borderId="39" xfId="5" applyNumberFormat="1" applyFont="1" applyFill="1" applyBorder="1" applyAlignment="1" applyProtection="1">
      <alignment horizontal="right" vertical="center" wrapText="1" indent="1"/>
    </xf>
    <xf numFmtId="164" fontId="11" fillId="0" borderId="20" xfId="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2" xfId="0" applyNumberFormat="1" applyFont="1" applyFill="1" applyBorder="1" applyAlignment="1" applyProtection="1">
      <alignment horizontal="center" vertical="center" wrapText="1"/>
    </xf>
    <xf numFmtId="164" fontId="10" fillId="0" borderId="32" xfId="0" applyNumberFormat="1" applyFont="1" applyFill="1" applyBorder="1" applyAlignment="1" applyProtection="1">
      <alignment horizontal="center" vertical="center" wrapText="1"/>
    </xf>
    <xf numFmtId="164" fontId="10" fillId="0" borderId="34" xfId="5" applyNumberFormat="1" applyFont="1" applyFill="1" applyBorder="1" applyAlignment="1" applyProtection="1">
      <alignment horizontal="right" vertical="center" wrapText="1" indent="1"/>
    </xf>
    <xf numFmtId="164" fontId="10" fillId="0" borderId="42" xfId="5" applyNumberFormat="1" applyFont="1" applyFill="1" applyBorder="1" applyAlignment="1" applyProtection="1">
      <alignment horizontal="right" vertical="center" wrapText="1" indent="1"/>
    </xf>
    <xf numFmtId="164" fontId="11" fillId="0" borderId="40" xfId="5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6" xfId="5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4" xfId="5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5" xfId="5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left" vertical="center" wrapText="1" indent="1"/>
    </xf>
    <xf numFmtId="164" fontId="17" fillId="0" borderId="0" xfId="0" quotePrefix="1" applyNumberFormat="1" applyFont="1" applyBorder="1" applyAlignment="1" applyProtection="1">
      <alignment horizontal="right" vertical="center" wrapText="1" inden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right" vertical="center" wrapText="1" indent="1"/>
    </xf>
    <xf numFmtId="0" fontId="6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Alignment="1" applyProtection="1">
      <alignment vertical="center" wrapText="1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27" fillId="0" borderId="0" xfId="0" applyNumberFormat="1" applyFont="1" applyFill="1" applyAlignment="1" applyProtection="1">
      <alignment horizontal="center" textRotation="180" wrapText="1"/>
    </xf>
    <xf numFmtId="164" fontId="28" fillId="0" borderId="37" xfId="0" applyNumberFormat="1" applyFont="1" applyFill="1" applyBorder="1" applyAlignment="1" applyProtection="1">
      <alignment horizontal="center" vertical="center" wrapText="1"/>
    </xf>
    <xf numFmtId="164" fontId="9" fillId="0" borderId="13" xfId="0" applyNumberFormat="1" applyFont="1" applyFill="1" applyBorder="1" applyAlignment="1" applyProtection="1">
      <alignment horizontal="centerContinuous" vertical="center" wrapText="1"/>
    </xf>
    <xf numFmtId="164" fontId="9" fillId="0" borderId="14" xfId="0" applyNumberFormat="1" applyFont="1" applyFill="1" applyBorder="1" applyAlignment="1" applyProtection="1">
      <alignment horizontal="centerContinuous" vertical="center" wrapText="1"/>
    </xf>
    <xf numFmtId="164" fontId="9" fillId="0" borderId="20" xfId="0" applyNumberFormat="1" applyFont="1" applyFill="1" applyBorder="1" applyAlignment="1" applyProtection="1">
      <alignment horizontal="centerContinuous" vertical="center" wrapText="1"/>
    </xf>
    <xf numFmtId="164" fontId="28" fillId="0" borderId="38" xfId="0" applyNumberFormat="1" applyFont="1" applyFill="1" applyBorder="1" applyAlignment="1" applyProtection="1">
      <alignment horizontal="center" vertical="center" wrapText="1"/>
    </xf>
    <xf numFmtId="164" fontId="9" fillId="0" borderId="13" xfId="0" applyNumberFormat="1" applyFont="1" applyFill="1" applyBorder="1" applyAlignment="1" applyProtection="1">
      <alignment horizontal="center" vertical="center" wrapText="1"/>
    </xf>
    <xf numFmtId="164" fontId="9" fillId="0" borderId="14" xfId="0" applyNumberFormat="1" applyFont="1" applyFill="1" applyBorder="1" applyAlignment="1" applyProtection="1">
      <alignment horizontal="center" vertical="center" wrapText="1"/>
    </xf>
    <xf numFmtId="164" fontId="9" fillId="0" borderId="2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 wrapText="1"/>
    </xf>
    <xf numFmtId="164" fontId="14" fillId="0" borderId="42" xfId="0" applyNumberFormat="1" applyFont="1" applyFill="1" applyBorder="1" applyAlignment="1" applyProtection="1">
      <alignment horizontal="center" vertical="center" wrapText="1"/>
    </xf>
    <xf numFmtId="164" fontId="14" fillId="0" borderId="13" xfId="0" applyNumberFormat="1" applyFont="1" applyFill="1" applyBorder="1" applyAlignment="1" applyProtection="1">
      <alignment horizontal="center" vertical="center" wrapText="1"/>
    </xf>
    <xf numFmtId="164" fontId="14" fillId="0" borderId="14" xfId="0" applyNumberFormat="1" applyFont="1" applyFill="1" applyBorder="1" applyAlignment="1" applyProtection="1">
      <alignment horizontal="center" vertical="center" wrapText="1"/>
    </xf>
    <xf numFmtId="164" fontId="14" fillId="0" borderId="20" xfId="0" applyNumberFormat="1" applyFont="1" applyFill="1" applyBorder="1" applyAlignment="1" applyProtection="1">
      <alignment horizontal="center" vertical="center" wrapText="1"/>
    </xf>
    <xf numFmtId="164" fontId="14" fillId="0" borderId="0" xfId="0" applyNumberFormat="1" applyFont="1" applyFill="1" applyAlignment="1" applyProtection="1">
      <alignment horizontal="center" vertical="center" wrapText="1"/>
    </xf>
    <xf numFmtId="164" fontId="6" fillId="0" borderId="47" xfId="0" applyNumberFormat="1" applyFont="1" applyFill="1" applyBorder="1" applyAlignment="1" applyProtection="1">
      <alignment horizontal="left" vertical="center" wrapText="1" indent="1"/>
    </xf>
    <xf numFmtId="164" fontId="11" fillId="0" borderId="9" xfId="0" applyNumberFormat="1" applyFont="1" applyFill="1" applyBorder="1" applyAlignment="1" applyProtection="1">
      <alignment horizontal="left" vertical="center" wrapText="1" indent="1"/>
    </xf>
    <xf numFmtId="164" fontId="11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6" xfId="0" applyNumberFormat="1" applyFont="1" applyFill="1" applyBorder="1" applyAlignment="1" applyProtection="1">
      <alignment horizontal="left" vertical="center" wrapText="1" indent="1"/>
    </xf>
    <xf numFmtId="164" fontId="11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8" xfId="0" applyNumberFormat="1" applyFont="1" applyFill="1" applyBorder="1" applyAlignment="1" applyProtection="1">
      <alignment horizontal="left" vertical="center" wrapText="1" indent="1"/>
    </xf>
    <xf numFmtId="164" fontId="11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2" xfId="0" applyNumberFormat="1" applyFont="1" applyFill="1" applyBorder="1" applyAlignment="1" applyProtection="1">
      <alignment horizontal="left" vertical="center" wrapText="1" indent="1"/>
    </xf>
    <xf numFmtId="164" fontId="14" fillId="0" borderId="13" xfId="0" applyNumberFormat="1" applyFont="1" applyFill="1" applyBorder="1" applyAlignment="1" applyProtection="1">
      <alignment horizontal="left" vertical="center" wrapText="1" indent="1"/>
    </xf>
    <xf numFmtId="164" fontId="14" fillId="0" borderId="14" xfId="0" applyNumberFormat="1" applyFont="1" applyFill="1" applyBorder="1" applyAlignment="1" applyProtection="1">
      <alignment horizontal="right" vertical="center" wrapText="1" indent="1"/>
    </xf>
    <xf numFmtId="164" fontId="14" fillId="0" borderId="20" xfId="0" applyNumberFormat="1" applyFont="1" applyFill="1" applyBorder="1" applyAlignment="1" applyProtection="1">
      <alignment horizontal="right" vertical="center" wrapText="1" indent="1"/>
    </xf>
    <xf numFmtId="164" fontId="1" fillId="0" borderId="50" xfId="0" applyNumberFormat="1" applyFont="1" applyFill="1" applyBorder="1" applyAlignment="1" applyProtection="1">
      <alignment horizontal="left" vertical="center" wrapText="1" indent="1"/>
    </xf>
    <xf numFmtId="164" fontId="15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</xf>
    <xf numFmtId="164" fontId="15" fillId="0" borderId="8" xfId="0" applyNumberFormat="1" applyFont="1" applyFill="1" applyBorder="1" applyAlignment="1" applyProtection="1">
      <alignment horizontal="left" vertical="center" wrapText="1" indent="1"/>
    </xf>
    <xf numFmtId="164" fontId="15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6" xfId="0" applyNumberFormat="1" applyFont="1" applyFill="1" applyBorder="1" applyAlignment="1" applyProtection="1">
      <alignment horizontal="left" vertical="center" wrapText="1" indent="1"/>
    </xf>
    <xf numFmtId="164" fontId="15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" xfId="0" applyNumberFormat="1" applyFont="1" applyFill="1" applyBorder="1" applyAlignment="1" applyProtection="1">
      <alignment horizontal="right" vertical="center" wrapText="1" indent="1"/>
    </xf>
    <xf numFmtId="164" fontId="1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3" xfId="0" applyNumberFormat="1" applyFont="1" applyFill="1" applyBorder="1" applyAlignment="1" applyProtection="1">
      <alignment horizontal="left" vertical="center" wrapText="1" indent="1"/>
    </xf>
    <xf numFmtId="164" fontId="29" fillId="0" borderId="32" xfId="0" applyNumberFormat="1" applyFont="1" applyFill="1" applyBorder="1" applyAlignment="1" applyProtection="1">
      <alignment horizontal="right" vertical="center" wrapText="1" indent="1"/>
    </xf>
    <xf numFmtId="164" fontId="31" fillId="0" borderId="51" xfId="0" applyNumberFormat="1" applyFont="1" applyFill="1" applyBorder="1" applyAlignment="1" applyProtection="1">
      <alignment horizontal="center" vertical="center" wrapText="1"/>
    </xf>
    <xf numFmtId="164" fontId="16" fillId="0" borderId="0" xfId="0" applyNumberFormat="1" applyFont="1" applyFill="1" applyAlignment="1" applyProtection="1">
      <alignment horizontal="centerContinuous" vertical="center" wrapText="1"/>
    </xf>
    <xf numFmtId="164" fontId="6" fillId="0" borderId="0" xfId="0" applyNumberFormat="1" applyFont="1" applyFill="1" applyAlignment="1" applyProtection="1">
      <alignment horizontal="centerContinuous" vertical="center"/>
    </xf>
    <xf numFmtId="164" fontId="28" fillId="0" borderId="40" xfId="0" applyNumberFormat="1" applyFont="1" applyFill="1" applyBorder="1" applyAlignment="1" applyProtection="1">
      <alignment horizontal="center" vertical="center" wrapText="1"/>
    </xf>
    <xf numFmtId="164" fontId="28" fillId="0" borderId="45" xfId="0" applyNumberFormat="1" applyFont="1" applyFill="1" applyBorder="1" applyAlignment="1" applyProtection="1">
      <alignment horizontal="center" vertical="center" wrapText="1"/>
    </xf>
    <xf numFmtId="164" fontId="6" fillId="0" borderId="50" xfId="0" applyNumberFormat="1" applyFont="1" applyFill="1" applyBorder="1" applyAlignment="1" applyProtection="1">
      <alignment horizontal="left" vertical="center" wrapText="1" indent="1"/>
    </xf>
    <xf numFmtId="164" fontId="11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7" xfId="0" applyNumberFormat="1" applyFont="1" applyFill="1" applyBorder="1" applyAlignment="1" applyProtection="1">
      <alignment horizontal="left" vertical="center" wrapText="1" indent="1"/>
    </xf>
    <xf numFmtId="164" fontId="11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3" xfId="0" applyNumberFormat="1" applyFont="1" applyFill="1" applyBorder="1" applyAlignment="1" applyProtection="1">
      <alignment horizontal="right" vertical="center" wrapText="1" indent="1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8" xfId="0" applyNumberFormat="1" applyFont="1" applyFill="1" applyBorder="1" applyAlignment="1" applyProtection="1">
      <alignment horizontal="left" vertical="center" wrapText="1" indent="2"/>
    </xf>
    <xf numFmtId="164" fontId="15" fillId="0" borderId="2" xfId="0" applyNumberFormat="1" applyFont="1" applyFill="1" applyBorder="1" applyAlignment="1" applyProtection="1">
      <alignment horizontal="left" vertical="center" wrapText="1" indent="2"/>
    </xf>
    <xf numFmtId="164" fontId="30" fillId="0" borderId="2" xfId="0" applyNumberFormat="1" applyFont="1" applyFill="1" applyBorder="1" applyAlignment="1" applyProtection="1">
      <alignment horizontal="left" vertical="center" wrapText="1" indent="1"/>
    </xf>
    <xf numFmtId="164" fontId="15" fillId="0" borderId="9" xfId="0" applyNumberFormat="1" applyFont="1" applyFill="1" applyBorder="1" applyAlignment="1" applyProtection="1">
      <alignment horizontal="left" vertical="center" wrapText="1" indent="1"/>
    </xf>
    <xf numFmtId="164" fontId="1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9" xfId="0" applyNumberFormat="1" applyFont="1" applyFill="1" applyBorder="1" applyAlignment="1" applyProtection="1">
      <alignment horizontal="left" vertical="center" wrapText="1" indent="2"/>
    </xf>
    <xf numFmtId="164" fontId="11" fillId="0" borderId="10" xfId="0" applyNumberFormat="1" applyFont="1" applyFill="1" applyBorder="1" applyAlignment="1" applyProtection="1">
      <alignment horizontal="left" vertical="center" wrapText="1" indent="2"/>
    </xf>
    <xf numFmtId="164" fontId="18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vertical="center" wrapText="1"/>
    </xf>
    <xf numFmtId="164" fontId="28" fillId="0" borderId="42" xfId="0" applyNumberFormat="1" applyFont="1" applyFill="1" applyBorder="1" applyAlignment="1" applyProtection="1">
      <alignment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10" fillId="0" borderId="21" xfId="0" applyNumberFormat="1" applyFont="1" applyFill="1" applyBorder="1" applyAlignment="1" applyProtection="1">
      <alignment horizontal="center" vertical="center" wrapText="1"/>
    </xf>
    <xf numFmtId="164" fontId="10" fillId="0" borderId="22" xfId="0" applyNumberFormat="1" applyFont="1" applyFill="1" applyBorder="1" applyAlignment="1" applyProtection="1">
      <alignment horizontal="center" vertical="center" wrapText="1"/>
    </xf>
    <xf numFmtId="164" fontId="10" fillId="0" borderId="39" xfId="0" applyNumberFormat="1" applyFont="1" applyFill="1" applyBorder="1" applyAlignment="1" applyProtection="1">
      <alignment horizontal="center" vertical="center" wrapText="1"/>
    </xf>
    <xf numFmtId="164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6" xfId="0" applyNumberFormat="1" applyFont="1" applyFill="1" applyBorder="1" applyAlignment="1" applyProtection="1">
      <alignment vertical="center" wrapText="1"/>
    </xf>
    <xf numFmtId="164" fontId="1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2" xfId="0" applyNumberFormat="1" applyFont="1" applyFill="1" applyBorder="1" applyAlignment="1" applyProtection="1">
      <alignment vertical="center" wrapText="1"/>
      <protection locked="0"/>
    </xf>
    <xf numFmtId="164" fontId="6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6" xfId="0" applyNumberFormat="1" applyFont="1" applyFill="1" applyBorder="1" applyAlignment="1" applyProtection="1">
      <alignment vertical="center" wrapText="1"/>
      <protection locked="0"/>
    </xf>
    <xf numFmtId="49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7" xfId="0" applyNumberFormat="1" applyFont="1" applyFill="1" applyBorder="1" applyAlignment="1" applyProtection="1">
      <alignment vertical="center" wrapText="1"/>
    </xf>
    <xf numFmtId="164" fontId="10" fillId="0" borderId="14" xfId="0" applyNumberFormat="1" applyFont="1" applyFill="1" applyBorder="1" applyAlignment="1" applyProtection="1">
      <alignment horizontal="center" vertical="center" wrapText="1"/>
    </xf>
    <xf numFmtId="164" fontId="10" fillId="2" borderId="14" xfId="0" applyNumberFormat="1" applyFont="1" applyFill="1" applyBorder="1" applyAlignment="1" applyProtection="1">
      <alignment horizontal="center" vertical="center" wrapText="1"/>
    </xf>
    <xf numFmtId="164" fontId="10" fillId="0" borderId="20" xfId="0" applyNumberFormat="1" applyFont="1" applyFill="1" applyBorder="1" applyAlignment="1" applyProtection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164" fontId="6" fillId="0" borderId="0" xfId="0" applyNumberFormat="1" applyFont="1" applyFill="1" applyBorder="1" applyAlignment="1" applyProtection="1">
      <alignment horizontal="left" vertical="center" wrapText="1" indent="1"/>
    </xf>
    <xf numFmtId="164" fontId="6" fillId="0" borderId="0" xfId="0" applyNumberFormat="1" applyFont="1" applyFill="1" applyAlignment="1">
      <alignment horizontal="center" vertical="center" wrapText="1"/>
    </xf>
    <xf numFmtId="164" fontId="29" fillId="0" borderId="0" xfId="0" applyNumberFormat="1" applyFont="1" applyFill="1" applyBorder="1" applyAlignment="1" applyProtection="1">
      <alignment horizontal="left" vertical="center" wrapText="1" indent="1"/>
    </xf>
    <xf numFmtId="164" fontId="6" fillId="0" borderId="0" xfId="0" applyNumberFormat="1" applyFont="1" applyFill="1" applyBorder="1" applyAlignment="1" applyProtection="1">
      <alignment vertical="center" wrapText="1"/>
    </xf>
    <xf numFmtId="0" fontId="2" fillId="0" borderId="0" xfId="5" applyFont="1" applyFill="1"/>
    <xf numFmtId="0" fontId="2" fillId="0" borderId="0" xfId="5" applyFont="1" applyFill="1" applyAlignment="1">
      <alignment horizontal="right" vertical="center" indent="1"/>
    </xf>
    <xf numFmtId="164" fontId="7" fillId="0" borderId="27" xfId="5" applyNumberFormat="1" applyFont="1" applyFill="1" applyBorder="1" applyAlignment="1" applyProtection="1">
      <alignment horizontal="left" vertical="center"/>
    </xf>
    <xf numFmtId="0" fontId="32" fillId="0" borderId="0" xfId="0" applyFont="1" applyFill="1" applyBorder="1" applyAlignment="1" applyProtection="1">
      <alignment horizontal="right"/>
    </xf>
    <xf numFmtId="0" fontId="9" fillId="0" borderId="35" xfId="5" applyFont="1" applyFill="1" applyBorder="1" applyAlignment="1" applyProtection="1">
      <alignment horizontal="center" vertical="center" wrapText="1"/>
    </xf>
    <xf numFmtId="0" fontId="9" fillId="0" borderId="32" xfId="5" applyFont="1" applyFill="1" applyBorder="1" applyAlignment="1" applyProtection="1">
      <alignment horizontal="center" vertical="center" wrapText="1"/>
    </xf>
    <xf numFmtId="0" fontId="10" fillId="0" borderId="32" xfId="5" applyFont="1" applyFill="1" applyBorder="1" applyAlignment="1" applyProtection="1">
      <alignment horizontal="center" vertical="center" wrapText="1"/>
    </xf>
    <xf numFmtId="0" fontId="11" fillId="0" borderId="0" xfId="5" applyFont="1" applyFill="1"/>
    <xf numFmtId="164" fontId="10" fillId="0" borderId="14" xfId="5" applyNumberFormat="1" applyFont="1" applyFill="1" applyBorder="1" applyAlignment="1" applyProtection="1">
      <alignment horizontal="right" vertical="center" wrapText="1" indent="1"/>
    </xf>
    <xf numFmtId="164" fontId="10" fillId="0" borderId="32" xfId="5" applyNumberFormat="1" applyFont="1" applyFill="1" applyBorder="1" applyAlignment="1" applyProtection="1">
      <alignment horizontal="right" vertical="center" wrapText="1" indent="1"/>
    </xf>
    <xf numFmtId="0" fontId="19" fillId="0" borderId="0" xfId="5" applyFont="1" applyFill="1"/>
    <xf numFmtId="164" fontId="11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11" fillId="3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4" xfId="5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5" applyNumberFormat="1" applyFont="1" applyFill="1" applyBorder="1" applyAlignment="1" applyProtection="1">
      <alignment horizontal="right" vertical="center" wrapText="1" indent="1"/>
    </xf>
    <xf numFmtId="164" fontId="14" fillId="0" borderId="32" xfId="5" applyNumberFormat="1" applyFont="1" applyFill="1" applyBorder="1" applyAlignment="1" applyProtection="1">
      <alignment horizontal="right" vertical="center" wrapText="1" indent="1"/>
    </xf>
    <xf numFmtId="164" fontId="15" fillId="0" borderId="3" xfId="5" applyNumberFormat="1" applyFont="1" applyFill="1" applyBorder="1" applyAlignment="1" applyProtection="1">
      <alignment horizontal="right" vertical="center" wrapText="1" indent="1"/>
    </xf>
    <xf numFmtId="164" fontId="11" fillId="0" borderId="3" xfId="5" applyNumberFormat="1" applyFont="1" applyFill="1" applyBorder="1" applyAlignment="1" applyProtection="1">
      <alignment horizontal="right" vertical="center" wrapText="1" indent="1"/>
    </xf>
    <xf numFmtId="164" fontId="11" fillId="0" borderId="54" xfId="5" applyNumberFormat="1" applyFont="1" applyFill="1" applyBorder="1" applyAlignment="1" applyProtection="1">
      <alignment horizontal="right" vertical="center" wrapText="1" indent="1"/>
    </xf>
    <xf numFmtId="164" fontId="15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4" xfId="5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3" xfId="0" applyFont="1" applyBorder="1" applyAlignment="1" applyProtection="1">
      <alignment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8" fillId="0" borderId="0" xfId="5" applyFont="1" applyFill="1"/>
    <xf numFmtId="0" fontId="12" fillId="0" borderId="9" xfId="0" applyFont="1" applyBorder="1" applyAlignment="1" applyProtection="1">
      <alignment vertical="center" wrapText="1"/>
    </xf>
    <xf numFmtId="0" fontId="12" fillId="0" borderId="8" xfId="0" applyFont="1" applyBorder="1" applyAlignment="1" applyProtection="1">
      <alignment vertical="center" wrapText="1"/>
    </xf>
    <xf numFmtId="0" fontId="12" fillId="0" borderId="10" xfId="0" applyFont="1" applyBorder="1" applyAlignment="1" applyProtection="1">
      <alignment vertical="center" wrapText="1"/>
    </xf>
    <xf numFmtId="164" fontId="10" fillId="0" borderId="14" xfId="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2" xfId="5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0" applyFont="1" applyBorder="1" applyAlignment="1" applyProtection="1">
      <alignment vertical="center" wrapText="1"/>
    </xf>
    <xf numFmtId="0" fontId="13" fillId="0" borderId="21" xfId="0" applyFont="1" applyBorder="1" applyAlignment="1" applyProtection="1">
      <alignment vertical="center" wrapText="1"/>
    </xf>
    <xf numFmtId="0" fontId="13" fillId="0" borderId="22" xfId="0" applyFont="1" applyBorder="1" applyAlignment="1" applyProtection="1">
      <alignment vertical="center" wrapText="1"/>
    </xf>
    <xf numFmtId="0" fontId="16" fillId="0" borderId="51" xfId="5" applyFont="1" applyFill="1" applyBorder="1" applyAlignment="1" applyProtection="1">
      <alignment horizontal="center" vertical="center" wrapText="1"/>
    </xf>
    <xf numFmtId="0" fontId="16" fillId="0" borderId="51" xfId="5" applyFont="1" applyFill="1" applyBorder="1" applyAlignment="1" applyProtection="1">
      <alignment vertical="center" wrapText="1"/>
    </xf>
    <xf numFmtId="164" fontId="16" fillId="0" borderId="51" xfId="5" applyNumberFormat="1" applyFont="1" applyFill="1" applyBorder="1" applyAlignment="1" applyProtection="1">
      <alignment horizontal="right" vertical="center" wrapText="1" indent="1"/>
    </xf>
    <xf numFmtId="0" fontId="11" fillId="0" borderId="51" xfId="5" applyFont="1" applyFill="1" applyBorder="1" applyAlignment="1" applyProtection="1">
      <alignment horizontal="right" vertical="center" wrapText="1" indent="1"/>
      <protection locked="0"/>
    </xf>
    <xf numFmtId="164" fontId="15" fillId="0" borderId="51" xfId="5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7" xfId="0" applyFont="1" applyFill="1" applyBorder="1" applyAlignment="1" applyProtection="1">
      <alignment horizontal="right" vertical="center"/>
    </xf>
    <xf numFmtId="0" fontId="19" fillId="0" borderId="0" xfId="5" applyFont="1" applyFill="1" applyBorder="1"/>
    <xf numFmtId="164" fontId="10" fillId="0" borderId="43" xfId="5" applyNumberFormat="1" applyFont="1" applyFill="1" applyBorder="1" applyAlignment="1" applyProtection="1">
      <alignment horizontal="right" vertical="center" wrapText="1" indent="1"/>
    </xf>
    <xf numFmtId="164" fontId="10" fillId="0" borderId="18" xfId="5" applyNumberFormat="1" applyFont="1" applyFill="1" applyBorder="1" applyAlignment="1" applyProtection="1">
      <alignment horizontal="right" vertical="center" wrapText="1" indent="1"/>
    </xf>
    <xf numFmtId="164" fontId="10" fillId="0" borderId="36" xfId="5" applyNumberFormat="1" applyFont="1" applyFill="1" applyBorder="1" applyAlignment="1" applyProtection="1">
      <alignment horizontal="right" vertical="center" wrapText="1" indent="1"/>
    </xf>
    <xf numFmtId="164" fontId="11" fillId="0" borderId="55" xfId="5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6" xfId="5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7" xfId="5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8" xfId="5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4" xfId="5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9" xfId="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0" xfId="5" applyNumberFormat="1" applyFont="1" applyFill="1" applyBorder="1" applyAlignment="1" applyProtection="1">
      <alignment horizontal="right" vertical="center" wrapText="1" indent="1"/>
    </xf>
    <xf numFmtId="164" fontId="11" fillId="0" borderId="60" xfId="5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61" xfId="5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3" xfId="5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5" applyNumberFormat="1" applyFont="1" applyFill="1" applyBorder="1" applyAlignment="1" applyProtection="1">
      <alignment horizontal="right" vertical="center" wrapText="1" indent="1"/>
    </xf>
    <xf numFmtId="164" fontId="13" fillId="0" borderId="30" xfId="0" applyNumberFormat="1" applyFont="1" applyBorder="1" applyAlignment="1" applyProtection="1">
      <alignment horizontal="right" vertical="center" wrapText="1" indent="1"/>
    </xf>
    <xf numFmtId="164" fontId="13" fillId="0" borderId="14" xfId="0" applyNumberFormat="1" applyFont="1" applyBorder="1" applyAlignment="1" applyProtection="1">
      <alignment horizontal="right" vertical="center" wrapText="1" indent="1"/>
    </xf>
    <xf numFmtId="164" fontId="13" fillId="0" borderId="32" xfId="0" applyNumberFormat="1" applyFont="1" applyBorder="1" applyAlignment="1" applyProtection="1">
      <alignment horizontal="right" vertical="center" wrapText="1" indent="1"/>
    </xf>
    <xf numFmtId="164" fontId="17" fillId="0" borderId="30" xfId="0" quotePrefix="1" applyNumberFormat="1" applyFont="1" applyBorder="1" applyAlignment="1" applyProtection="1">
      <alignment horizontal="right" vertical="center" wrapText="1" indent="1"/>
    </xf>
    <xf numFmtId="164" fontId="17" fillId="0" borderId="14" xfId="0" quotePrefix="1" applyNumberFormat="1" applyFont="1" applyBorder="1" applyAlignment="1" applyProtection="1">
      <alignment horizontal="right" vertical="center" wrapText="1" indent="1"/>
    </xf>
    <xf numFmtId="164" fontId="17" fillId="0" borderId="32" xfId="0" quotePrefix="1" applyNumberFormat="1" applyFont="1" applyBorder="1" applyAlignment="1" applyProtection="1">
      <alignment horizontal="right" vertical="center" wrapText="1" indent="1"/>
    </xf>
    <xf numFmtId="0" fontId="13" fillId="0" borderId="21" xfId="0" applyFont="1" applyBorder="1" applyAlignment="1" applyProtection="1">
      <alignment horizontal="left" vertical="center" wrapText="1" indent="1"/>
    </xf>
    <xf numFmtId="0" fontId="6" fillId="0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164" fontId="23" fillId="0" borderId="0" xfId="0" applyNumberFormat="1" applyFont="1" applyFill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164" fontId="23" fillId="0" borderId="0" xfId="0" applyNumberFormat="1" applyFont="1" applyFill="1" applyAlignment="1">
      <alignment vertical="center" wrapText="1"/>
    </xf>
    <xf numFmtId="0" fontId="32" fillId="0" borderId="0" xfId="0" applyFont="1" applyFill="1" applyBorder="1" applyAlignment="1" applyProtection="1"/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 applyProtection="1">
      <alignment horizontal="left" vertical="center" wrapText="1" indent="1"/>
    </xf>
    <xf numFmtId="164" fontId="15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8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 applyProtection="1">
      <alignment horizontal="left" vertical="center" wrapText="1" indent="1"/>
    </xf>
    <xf numFmtId="164" fontId="15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" xfId="0" applyFont="1" applyFill="1" applyBorder="1" applyAlignment="1" applyProtection="1">
      <alignment horizontal="left" vertical="center" wrapText="1" indent="8"/>
    </xf>
    <xf numFmtId="0" fontId="15" fillId="0" borderId="3" xfId="0" applyFont="1" applyFill="1" applyBorder="1" applyAlignment="1" applyProtection="1">
      <alignment vertical="center" wrapText="1"/>
      <protection locked="0"/>
    </xf>
    <xf numFmtId="0" fontId="15" fillId="0" borderId="2" xfId="0" applyFont="1" applyFill="1" applyBorder="1" applyAlignment="1" applyProtection="1">
      <alignment vertical="center" wrapText="1"/>
      <protection locked="0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 applyProtection="1">
      <alignment vertical="center" wrapText="1"/>
      <protection locked="0"/>
    </xf>
    <xf numFmtId="164" fontId="1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3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 applyProtection="1">
      <alignment vertical="center" wrapText="1"/>
    </xf>
    <xf numFmtId="164" fontId="14" fillId="0" borderId="22" xfId="0" applyNumberFormat="1" applyFont="1" applyFill="1" applyBorder="1" applyAlignment="1" applyProtection="1">
      <alignment vertical="center" wrapText="1"/>
    </xf>
    <xf numFmtId="164" fontId="14" fillId="0" borderId="39" xfId="0" applyNumberFormat="1" applyFont="1" applyFill="1" applyBorder="1" applyAlignment="1" applyProtection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15" fillId="0" borderId="51" xfId="0" applyFont="1" applyFill="1" applyBorder="1" applyAlignment="1">
      <alignment horizontal="justify" vertical="center" wrapText="1"/>
    </xf>
    <xf numFmtId="0" fontId="18" fillId="0" borderId="0" xfId="6" applyFont="1" applyFill="1" applyAlignment="1" applyProtection="1">
      <alignment horizontal="center" wrapText="1"/>
    </xf>
    <xf numFmtId="0" fontId="18" fillId="0" borderId="0" xfId="6" applyFont="1" applyFill="1" applyAlignment="1" applyProtection="1">
      <alignment horizontal="center"/>
    </xf>
    <xf numFmtId="0" fontId="2" fillId="0" borderId="0" xfId="6" applyFont="1" applyFill="1" applyProtection="1">
      <protection locked="0"/>
    </xf>
    <xf numFmtId="0" fontId="2" fillId="0" borderId="0" xfId="6" applyFont="1" applyFill="1" applyProtection="1"/>
    <xf numFmtId="0" fontId="28" fillId="0" borderId="15" xfId="6" applyFont="1" applyFill="1" applyBorder="1" applyAlignment="1" applyProtection="1">
      <alignment horizontal="center" vertical="center" wrapText="1"/>
    </xf>
    <xf numFmtId="0" fontId="28" fillId="0" borderId="18" xfId="6" applyFont="1" applyFill="1" applyBorder="1" applyAlignment="1" applyProtection="1">
      <alignment horizontal="center" vertical="center"/>
    </xf>
    <xf numFmtId="0" fontId="28" fillId="0" borderId="26" xfId="6" applyFont="1" applyFill="1" applyBorder="1" applyAlignment="1" applyProtection="1">
      <alignment horizontal="center" vertical="center"/>
    </xf>
    <xf numFmtId="0" fontId="28" fillId="0" borderId="63" xfId="6" applyFont="1" applyFill="1" applyBorder="1" applyAlignment="1" applyProtection="1">
      <alignment horizontal="center" vertical="center" wrapText="1"/>
    </xf>
    <xf numFmtId="0" fontId="28" fillId="0" borderId="13" xfId="6" applyFont="1" applyFill="1" applyBorder="1" applyAlignment="1" applyProtection="1">
      <alignment horizontal="center" vertical="center"/>
    </xf>
    <xf numFmtId="0" fontId="28" fillId="0" borderId="14" xfId="6" applyFont="1" applyFill="1" applyBorder="1" applyAlignment="1" applyProtection="1">
      <alignment horizontal="center" vertical="center"/>
    </xf>
    <xf numFmtId="0" fontId="28" fillId="0" borderId="20" xfId="6" applyFont="1" applyFill="1" applyBorder="1" applyAlignment="1" applyProtection="1">
      <alignment horizontal="center" vertical="center"/>
    </xf>
    <xf numFmtId="0" fontId="15" fillId="0" borderId="13" xfId="6" applyFont="1" applyFill="1" applyBorder="1" applyAlignment="1" applyProtection="1">
      <alignment horizontal="left" vertical="center" indent="1"/>
    </xf>
    <xf numFmtId="0" fontId="7" fillId="0" borderId="64" xfId="6" applyFont="1" applyFill="1" applyBorder="1" applyAlignment="1" applyProtection="1">
      <alignment horizontal="left" vertical="center" indent="1"/>
    </xf>
    <xf numFmtId="0" fontId="7" fillId="0" borderId="27" xfId="6" applyFont="1" applyFill="1" applyBorder="1" applyAlignment="1" applyProtection="1">
      <alignment horizontal="left" vertical="center" indent="1"/>
    </xf>
    <xf numFmtId="0" fontId="7" fillId="0" borderId="33" xfId="6" applyFont="1" applyFill="1" applyBorder="1" applyAlignment="1" applyProtection="1">
      <alignment horizontal="left" vertical="center" indent="1"/>
    </xf>
    <xf numFmtId="0" fontId="2" fillId="0" borderId="0" xfId="6" applyFont="1" applyFill="1" applyAlignment="1" applyProtection="1">
      <alignment vertical="center"/>
    </xf>
    <xf numFmtId="0" fontId="15" fillId="0" borderId="7" xfId="6" applyFont="1" applyFill="1" applyBorder="1" applyAlignment="1" applyProtection="1">
      <alignment horizontal="left" vertical="center" indent="1"/>
    </xf>
    <xf numFmtId="0" fontId="15" fillId="0" borderId="1" xfId="6" applyFont="1" applyFill="1" applyBorder="1" applyAlignment="1" applyProtection="1">
      <alignment horizontal="left" vertical="center" wrapText="1" indent="1"/>
    </xf>
    <xf numFmtId="164" fontId="15" fillId="0" borderId="1" xfId="6" applyNumberFormat="1" applyFont="1" applyFill="1" applyBorder="1" applyAlignment="1" applyProtection="1">
      <alignment vertical="center"/>
      <protection locked="0"/>
    </xf>
    <xf numFmtId="164" fontId="15" fillId="0" borderId="41" xfId="6" applyNumberFormat="1" applyFont="1" applyFill="1" applyBorder="1" applyAlignment="1" applyProtection="1">
      <alignment vertical="center"/>
    </xf>
    <xf numFmtId="0" fontId="15" fillId="0" borderId="8" xfId="6" applyFont="1" applyFill="1" applyBorder="1" applyAlignment="1" applyProtection="1">
      <alignment horizontal="left" vertical="center" indent="1"/>
    </xf>
    <xf numFmtId="0" fontId="15" fillId="0" borderId="2" xfId="6" applyFont="1" applyFill="1" applyBorder="1" applyAlignment="1" applyProtection="1">
      <alignment horizontal="left" vertical="center" wrapText="1" indent="1"/>
    </xf>
    <xf numFmtId="164" fontId="15" fillId="0" borderId="2" xfId="6" applyNumberFormat="1" applyFont="1" applyFill="1" applyBorder="1" applyAlignment="1" applyProtection="1">
      <alignment vertical="center"/>
      <protection locked="0"/>
    </xf>
    <xf numFmtId="164" fontId="15" fillId="0" borderId="16" xfId="6" applyNumberFormat="1" applyFont="1" applyFill="1" applyBorder="1" applyAlignment="1" applyProtection="1">
      <alignment vertical="center"/>
    </xf>
    <xf numFmtId="0" fontId="2" fillId="0" borderId="0" xfId="6" applyFont="1" applyFill="1" applyAlignment="1" applyProtection="1">
      <alignment vertical="center"/>
      <protection locked="0"/>
    </xf>
    <xf numFmtId="0" fontId="15" fillId="0" borderId="3" xfId="6" applyFont="1" applyFill="1" applyBorder="1" applyAlignment="1" applyProtection="1">
      <alignment horizontal="left" vertical="center" wrapText="1" indent="1"/>
    </xf>
    <xf numFmtId="164" fontId="15" fillId="0" borderId="3" xfId="6" applyNumberFormat="1" applyFont="1" applyFill="1" applyBorder="1" applyAlignment="1" applyProtection="1">
      <alignment vertical="center"/>
      <protection locked="0"/>
    </xf>
    <xf numFmtId="164" fontId="15" fillId="0" borderId="23" xfId="6" applyNumberFormat="1" applyFont="1" applyFill="1" applyBorder="1" applyAlignment="1" applyProtection="1">
      <alignment vertical="center"/>
    </xf>
    <xf numFmtId="0" fontId="15" fillId="0" borderId="2" xfId="6" applyFont="1" applyFill="1" applyBorder="1" applyAlignment="1" applyProtection="1">
      <alignment horizontal="left" vertical="center" indent="1"/>
    </xf>
    <xf numFmtId="164" fontId="15" fillId="0" borderId="14" xfId="6" applyNumberFormat="1" applyFont="1" applyFill="1" applyBorder="1" applyProtection="1"/>
    <xf numFmtId="0" fontId="28" fillId="0" borderId="14" xfId="6" applyFont="1" applyFill="1" applyBorder="1" applyAlignment="1" applyProtection="1">
      <alignment horizontal="left" vertical="center" indent="1"/>
    </xf>
    <xf numFmtId="164" fontId="14" fillId="0" borderId="14" xfId="6" applyNumberFormat="1" applyFont="1" applyFill="1" applyBorder="1" applyAlignment="1" applyProtection="1">
      <alignment vertical="center"/>
    </xf>
    <xf numFmtId="164" fontId="14" fillId="0" borderId="20" xfId="6" applyNumberFormat="1" applyFont="1" applyFill="1" applyBorder="1" applyAlignment="1" applyProtection="1">
      <alignment vertical="center"/>
    </xf>
    <xf numFmtId="0" fontId="7" fillId="0" borderId="30" xfId="6" applyFont="1" applyFill="1" applyBorder="1" applyAlignment="1" applyProtection="1">
      <alignment horizontal="left" vertical="center" indent="1"/>
    </xf>
    <xf numFmtId="0" fontId="7" fillId="0" borderId="31" xfId="6" applyFont="1" applyFill="1" applyBorder="1" applyAlignment="1" applyProtection="1">
      <alignment horizontal="left" vertical="center" indent="1"/>
    </xf>
    <xf numFmtId="0" fontId="7" fillId="0" borderId="32" xfId="6" applyFont="1" applyFill="1" applyBorder="1" applyAlignment="1" applyProtection="1">
      <alignment horizontal="left" vertical="center" indent="1"/>
    </xf>
    <xf numFmtId="0" fontId="15" fillId="0" borderId="9" xfId="6" applyFont="1" applyFill="1" applyBorder="1" applyAlignment="1" applyProtection="1">
      <alignment horizontal="left" vertical="center" indent="1"/>
    </xf>
    <xf numFmtId="0" fontId="15" fillId="0" borderId="3" xfId="6" applyFont="1" applyFill="1" applyBorder="1" applyAlignment="1" applyProtection="1">
      <alignment horizontal="left" vertical="center" indent="1"/>
    </xf>
    <xf numFmtId="0" fontId="14" fillId="0" borderId="13" xfId="6" applyFont="1" applyFill="1" applyBorder="1" applyAlignment="1" applyProtection="1">
      <alignment horizontal="left" vertical="center" indent="1"/>
    </xf>
    <xf numFmtId="0" fontId="28" fillId="0" borderId="14" xfId="6" applyFont="1" applyFill="1" applyBorder="1" applyAlignment="1" applyProtection="1">
      <alignment horizontal="left" indent="1"/>
    </xf>
    <xf numFmtId="164" fontId="14" fillId="0" borderId="14" xfId="6" applyNumberFormat="1" applyFont="1" applyFill="1" applyBorder="1" applyProtection="1"/>
    <xf numFmtId="164" fontId="14" fillId="0" borderId="20" xfId="6" applyNumberFormat="1" applyFont="1" applyFill="1" applyBorder="1" applyProtection="1"/>
    <xf numFmtId="0" fontId="1" fillId="0" borderId="0" xfId="6" applyFont="1" applyFill="1" applyProtection="1"/>
    <xf numFmtId="0" fontId="34" fillId="0" borderId="0" xfId="6" applyFont="1" applyFill="1" applyProtection="1">
      <protection locked="0"/>
    </xf>
    <xf numFmtId="0" fontId="18" fillId="0" borderId="0" xfId="6" applyFont="1" applyFill="1" applyProtection="1">
      <protection locked="0"/>
    </xf>
  </cellXfs>
  <cellStyles count="7">
    <cellStyle name="Ezres 2" xfId="2"/>
    <cellStyle name="Hiperhivatkozás" xfId="3"/>
    <cellStyle name="Már látott hiperhivatkozás" xfId="4"/>
    <cellStyle name="Normál" xfId="0" builtinId="0"/>
    <cellStyle name="Normál 2" xfId="1"/>
    <cellStyle name="Normál_KVRENMUNKA" xfId="5"/>
    <cellStyle name="Normál_SEGEDLETEK" xfId="6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view="pageLayout" zoomScaleNormal="100" workbookViewId="0">
      <selection sqref="A1:F1"/>
    </sheetView>
  </sheetViews>
  <sheetFormatPr defaultRowHeight="15" x14ac:dyDescent="0.25"/>
  <cols>
    <col min="1" max="1" width="5.85546875" style="2" customWidth="1"/>
    <col min="2" max="2" width="47.5703125" style="2" customWidth="1"/>
    <col min="3" max="3" width="9.42578125" style="2" customWidth="1"/>
    <col min="4" max="4" width="10.85546875" style="2" customWidth="1"/>
    <col min="5" max="5" width="10.42578125" style="2" customWidth="1"/>
    <col min="6" max="6" width="11.7109375" style="2" customWidth="1"/>
    <col min="7" max="16384" width="9.140625" style="2"/>
  </cols>
  <sheetData>
    <row r="1" spans="1:8" x14ac:dyDescent="0.25">
      <c r="A1" s="1" t="s">
        <v>0</v>
      </c>
      <c r="B1" s="1"/>
      <c r="C1" s="1"/>
      <c r="D1" s="1"/>
      <c r="E1" s="1"/>
      <c r="F1" s="1"/>
    </row>
    <row r="2" spans="1:8" ht="15.75" thickBot="1" x14ac:dyDescent="0.3">
      <c r="A2" s="3" t="s">
        <v>243</v>
      </c>
      <c r="B2" s="3"/>
      <c r="C2" s="4"/>
      <c r="D2" s="4"/>
      <c r="E2" s="4"/>
      <c r="F2" s="4" t="s">
        <v>249</v>
      </c>
    </row>
    <row r="3" spans="1:8" ht="24.75" thickBot="1" x14ac:dyDescent="0.3">
      <c r="A3" s="5" t="s">
        <v>2</v>
      </c>
      <c r="B3" s="6" t="s">
        <v>3</v>
      </c>
      <c r="C3" s="7" t="s">
        <v>412</v>
      </c>
      <c r="D3" s="8"/>
      <c r="E3" s="8"/>
      <c r="F3" s="9"/>
    </row>
    <row r="4" spans="1:8" ht="15.75" thickBot="1" x14ac:dyDescent="0.3">
      <c r="A4" s="10" t="s">
        <v>240</v>
      </c>
      <c r="B4" s="11" t="s">
        <v>241</v>
      </c>
      <c r="C4" s="12" t="s">
        <v>242</v>
      </c>
      <c r="D4" s="12" t="s">
        <v>250</v>
      </c>
      <c r="E4" s="12" t="s">
        <v>251</v>
      </c>
      <c r="F4" s="12" t="s">
        <v>252</v>
      </c>
    </row>
    <row r="5" spans="1:8" ht="42.75" thickBot="1" x14ac:dyDescent="0.3">
      <c r="A5" s="10"/>
      <c r="B5" s="11"/>
      <c r="C5" s="12" t="s">
        <v>245</v>
      </c>
      <c r="D5" s="12" t="s">
        <v>246</v>
      </c>
      <c r="E5" s="12" t="s">
        <v>247</v>
      </c>
      <c r="F5" s="12" t="s">
        <v>248</v>
      </c>
      <c r="H5" s="2" t="s">
        <v>413</v>
      </c>
    </row>
    <row r="6" spans="1:8" ht="15.75" thickBot="1" x14ac:dyDescent="0.3">
      <c r="A6" s="13" t="s">
        <v>4</v>
      </c>
      <c r="B6" s="14" t="s">
        <v>5</v>
      </c>
      <c r="C6" s="15">
        <f>C7+C8+C9+C10+C11</f>
        <v>50026</v>
      </c>
      <c r="D6" s="15">
        <f>D7+D8+D9+D10+D11</f>
        <v>50026</v>
      </c>
      <c r="E6" s="15">
        <v>0</v>
      </c>
      <c r="F6" s="15">
        <v>0</v>
      </c>
    </row>
    <row r="7" spans="1:8" ht="16.5" customHeight="1" x14ac:dyDescent="0.25">
      <c r="A7" s="16" t="s">
        <v>6</v>
      </c>
      <c r="B7" s="17" t="s">
        <v>7</v>
      </c>
      <c r="C7" s="18">
        <f>D7+E7+F7</f>
        <v>14894</v>
      </c>
      <c r="D7" s="18">
        <v>14894</v>
      </c>
      <c r="E7" s="18"/>
      <c r="F7" s="18"/>
    </row>
    <row r="8" spans="1:8" ht="18" customHeight="1" x14ac:dyDescent="0.25">
      <c r="A8" s="19" t="s">
        <v>8</v>
      </c>
      <c r="B8" s="20" t="s">
        <v>9</v>
      </c>
      <c r="C8" s="18">
        <f t="shared" ref="C8:C59" si="0">D8+E8+F8</f>
        <v>13442</v>
      </c>
      <c r="D8" s="18">
        <v>13442</v>
      </c>
      <c r="E8" s="18"/>
      <c r="F8" s="18"/>
    </row>
    <row r="9" spans="1:8" ht="18" customHeight="1" x14ac:dyDescent="0.25">
      <c r="A9" s="19" t="s">
        <v>10</v>
      </c>
      <c r="B9" s="20" t="s">
        <v>11</v>
      </c>
      <c r="C9" s="18">
        <f t="shared" si="0"/>
        <v>15777</v>
      </c>
      <c r="D9" s="18">
        <v>15777</v>
      </c>
      <c r="E9" s="18"/>
      <c r="F9" s="18"/>
    </row>
    <row r="10" spans="1:8" x14ac:dyDescent="0.25">
      <c r="A10" s="19" t="s">
        <v>12</v>
      </c>
      <c r="B10" s="20" t="s">
        <v>13</v>
      </c>
      <c r="C10" s="18">
        <f t="shared" si="0"/>
        <v>1200</v>
      </c>
      <c r="D10" s="18">
        <v>1200</v>
      </c>
      <c r="E10" s="18"/>
      <c r="F10" s="18"/>
    </row>
    <row r="11" spans="1:8" ht="24" thickBot="1" x14ac:dyDescent="0.3">
      <c r="A11" s="19" t="s">
        <v>14</v>
      </c>
      <c r="B11" s="20" t="s">
        <v>407</v>
      </c>
      <c r="C11" s="18">
        <v>4713</v>
      </c>
      <c r="D11" s="18">
        <v>4713</v>
      </c>
      <c r="E11" s="18"/>
      <c r="F11" s="18"/>
    </row>
    <row r="12" spans="1:8" ht="21.75" thickBot="1" x14ac:dyDescent="0.3">
      <c r="A12" s="13" t="s">
        <v>17</v>
      </c>
      <c r="B12" s="21" t="s">
        <v>18</v>
      </c>
      <c r="C12" s="15">
        <f>C17</f>
        <v>53855</v>
      </c>
      <c r="D12" s="15">
        <v>0</v>
      </c>
      <c r="E12" s="15">
        <f>E17</f>
        <v>53855</v>
      </c>
      <c r="F12" s="15">
        <v>0</v>
      </c>
    </row>
    <row r="13" spans="1:8" x14ac:dyDescent="0.25">
      <c r="A13" s="16" t="s">
        <v>19</v>
      </c>
      <c r="B13" s="17" t="s">
        <v>20</v>
      </c>
      <c r="C13" s="18">
        <f t="shared" si="0"/>
        <v>0</v>
      </c>
      <c r="D13" s="18"/>
      <c r="E13" s="18"/>
      <c r="F13" s="18"/>
    </row>
    <row r="14" spans="1:8" ht="17.25" customHeight="1" x14ac:dyDescent="0.25">
      <c r="A14" s="19" t="s">
        <v>21</v>
      </c>
      <c r="B14" s="20" t="s">
        <v>22</v>
      </c>
      <c r="C14" s="18">
        <f t="shared" si="0"/>
        <v>0</v>
      </c>
      <c r="D14" s="22"/>
      <c r="E14" s="22"/>
      <c r="F14" s="22"/>
    </row>
    <row r="15" spans="1:8" ht="17.25" customHeight="1" x14ac:dyDescent="0.25">
      <c r="A15" s="19" t="s">
        <v>23</v>
      </c>
      <c r="B15" s="20" t="s">
        <v>24</v>
      </c>
      <c r="C15" s="18">
        <f t="shared" si="0"/>
        <v>0</v>
      </c>
      <c r="D15" s="22"/>
      <c r="E15" s="22"/>
      <c r="F15" s="22"/>
    </row>
    <row r="16" spans="1:8" ht="18" customHeight="1" x14ac:dyDescent="0.25">
      <c r="A16" s="19" t="s">
        <v>25</v>
      </c>
      <c r="B16" s="20" t="s">
        <v>26</v>
      </c>
      <c r="C16" s="18">
        <f t="shared" si="0"/>
        <v>0</v>
      </c>
      <c r="D16" s="22"/>
      <c r="E16" s="22"/>
      <c r="F16" s="22"/>
    </row>
    <row r="17" spans="1:6" x14ac:dyDescent="0.25">
      <c r="A17" s="19" t="s">
        <v>27</v>
      </c>
      <c r="B17" s="20" t="s">
        <v>28</v>
      </c>
      <c r="C17" s="18">
        <f t="shared" si="0"/>
        <v>53855</v>
      </c>
      <c r="D17" s="22"/>
      <c r="E17" s="22">
        <v>53855</v>
      </c>
      <c r="F17" s="22"/>
    </row>
    <row r="18" spans="1:6" ht="15.75" thickBot="1" x14ac:dyDescent="0.3">
      <c r="A18" s="23" t="s">
        <v>29</v>
      </c>
      <c r="B18" s="24" t="s">
        <v>30</v>
      </c>
      <c r="C18" s="18">
        <f t="shared" si="0"/>
        <v>0</v>
      </c>
      <c r="D18" s="25"/>
      <c r="E18" s="25">
        <v>0</v>
      </c>
      <c r="F18" s="25"/>
    </row>
    <row r="19" spans="1:6" ht="21.75" thickBot="1" x14ac:dyDescent="0.3">
      <c r="A19" s="13" t="s">
        <v>31</v>
      </c>
      <c r="B19" s="14" t="s">
        <v>32</v>
      </c>
      <c r="C19" s="15">
        <f>C20+C21+C22+C23+C24</f>
        <v>0</v>
      </c>
      <c r="D19" s="15">
        <v>0</v>
      </c>
      <c r="E19" s="15">
        <f>E24</f>
        <v>0</v>
      </c>
      <c r="F19" s="15">
        <v>0</v>
      </c>
    </row>
    <row r="20" spans="1:6" x14ac:dyDescent="0.25">
      <c r="A20" s="16" t="s">
        <v>33</v>
      </c>
      <c r="B20" s="17" t="s">
        <v>34</v>
      </c>
      <c r="C20" s="18">
        <f t="shared" si="0"/>
        <v>0</v>
      </c>
      <c r="D20" s="18"/>
      <c r="E20" s="18"/>
      <c r="F20" s="18"/>
    </row>
    <row r="21" spans="1:6" ht="16.5" customHeight="1" x14ac:dyDescent="0.25">
      <c r="A21" s="19" t="s">
        <v>35</v>
      </c>
      <c r="B21" s="20" t="s">
        <v>36</v>
      </c>
      <c r="C21" s="18">
        <f t="shared" si="0"/>
        <v>0</v>
      </c>
      <c r="D21" s="22"/>
      <c r="E21" s="22"/>
      <c r="F21" s="22"/>
    </row>
    <row r="22" spans="1:6" ht="25.5" customHeight="1" x14ac:dyDescent="0.25">
      <c r="A22" s="19" t="s">
        <v>37</v>
      </c>
      <c r="B22" s="20" t="s">
        <v>38</v>
      </c>
      <c r="C22" s="18">
        <f t="shared" si="0"/>
        <v>0</v>
      </c>
      <c r="D22" s="22"/>
      <c r="E22" s="22"/>
      <c r="F22" s="22"/>
    </row>
    <row r="23" spans="1:6" ht="15" customHeight="1" x14ac:dyDescent="0.25">
      <c r="A23" s="19" t="s">
        <v>39</v>
      </c>
      <c r="B23" s="20" t="s">
        <v>40</v>
      </c>
      <c r="C23" s="18">
        <f t="shared" si="0"/>
        <v>0</v>
      </c>
      <c r="D23" s="22"/>
      <c r="E23" s="22"/>
      <c r="F23" s="22"/>
    </row>
    <row r="24" spans="1:6" x14ac:dyDescent="0.25">
      <c r="A24" s="19" t="s">
        <v>41</v>
      </c>
      <c r="B24" s="20" t="s">
        <v>42</v>
      </c>
      <c r="C24" s="18">
        <v>0</v>
      </c>
      <c r="D24" s="22"/>
      <c r="E24" s="22">
        <v>0</v>
      </c>
      <c r="F24" s="22"/>
    </row>
    <row r="25" spans="1:6" ht="15.75" thickBot="1" x14ac:dyDescent="0.3">
      <c r="A25" s="23" t="s">
        <v>43</v>
      </c>
      <c r="B25" s="24" t="s">
        <v>44</v>
      </c>
      <c r="C25" s="18">
        <v>0</v>
      </c>
      <c r="D25" s="25"/>
      <c r="E25" s="25">
        <v>0</v>
      </c>
      <c r="F25" s="25"/>
    </row>
    <row r="26" spans="1:6" ht="15.75" thickBot="1" x14ac:dyDescent="0.3">
      <c r="A26" s="13" t="s">
        <v>45</v>
      </c>
      <c r="B26" s="14" t="s">
        <v>46</v>
      </c>
      <c r="C26" s="26">
        <f>C27+C30+C31+C32</f>
        <v>8700</v>
      </c>
      <c r="D26" s="26">
        <f t="shared" ref="D26:F26" si="1">D27+D30+D31+D32</f>
        <v>8700</v>
      </c>
      <c r="E26" s="26">
        <f t="shared" si="1"/>
        <v>0</v>
      </c>
      <c r="F26" s="26">
        <f t="shared" si="1"/>
        <v>0</v>
      </c>
    </row>
    <row r="27" spans="1:6" x14ac:dyDescent="0.25">
      <c r="A27" s="16" t="s">
        <v>47</v>
      </c>
      <c r="B27" s="17" t="s">
        <v>48</v>
      </c>
      <c r="C27" s="18">
        <f>D27+E27+F27</f>
        <v>6900</v>
      </c>
      <c r="D27" s="18">
        <f>D28+D29</f>
        <v>6900</v>
      </c>
      <c r="E27" s="18">
        <f t="shared" ref="E27:F27" si="2">F27+G27+H27</f>
        <v>0</v>
      </c>
      <c r="F27" s="18">
        <f t="shared" si="2"/>
        <v>0</v>
      </c>
    </row>
    <row r="28" spans="1:6" ht="22.5" x14ac:dyDescent="0.25">
      <c r="A28" s="19" t="s">
        <v>49</v>
      </c>
      <c r="B28" s="20" t="s">
        <v>50</v>
      </c>
      <c r="C28" s="18">
        <f t="shared" si="0"/>
        <v>2000</v>
      </c>
      <c r="D28" s="22">
        <v>2000</v>
      </c>
      <c r="E28" s="22"/>
      <c r="F28" s="22"/>
    </row>
    <row r="29" spans="1:6" ht="22.5" x14ac:dyDescent="0.25">
      <c r="A29" s="19" t="s">
        <v>51</v>
      </c>
      <c r="B29" s="20" t="s">
        <v>52</v>
      </c>
      <c r="C29" s="18">
        <f t="shared" si="0"/>
        <v>4900</v>
      </c>
      <c r="D29" s="22">
        <v>4900</v>
      </c>
      <c r="E29" s="22"/>
      <c r="F29" s="22"/>
    </row>
    <row r="30" spans="1:6" x14ac:dyDescent="0.25">
      <c r="A30" s="19" t="s">
        <v>53</v>
      </c>
      <c r="B30" s="20" t="s">
        <v>54</v>
      </c>
      <c r="C30" s="18">
        <f t="shared" si="0"/>
        <v>1000</v>
      </c>
      <c r="D30" s="22">
        <v>1000</v>
      </c>
      <c r="E30" s="22"/>
      <c r="F30" s="22"/>
    </row>
    <row r="31" spans="1:6" x14ac:dyDescent="0.25">
      <c r="A31" s="19" t="s">
        <v>55</v>
      </c>
      <c r="B31" s="20" t="s">
        <v>56</v>
      </c>
      <c r="C31" s="18">
        <f t="shared" si="0"/>
        <v>500</v>
      </c>
      <c r="D31" s="22">
        <v>500</v>
      </c>
      <c r="E31" s="22"/>
      <c r="F31" s="22"/>
    </row>
    <row r="32" spans="1:6" ht="15.75" thickBot="1" x14ac:dyDescent="0.3">
      <c r="A32" s="23" t="s">
        <v>57</v>
      </c>
      <c r="B32" s="24" t="s">
        <v>58</v>
      </c>
      <c r="C32" s="18">
        <f t="shared" si="0"/>
        <v>300</v>
      </c>
      <c r="D32" s="25">
        <v>300</v>
      </c>
      <c r="E32" s="25"/>
      <c r="F32" s="25"/>
    </row>
    <row r="33" spans="1:6" ht="15.75" thickBot="1" x14ac:dyDescent="0.3">
      <c r="A33" s="13" t="s">
        <v>59</v>
      </c>
      <c r="B33" s="14" t="s">
        <v>60</v>
      </c>
      <c r="C33" s="15">
        <f>C34+C35+C36+C37+C38+C39+C40+C41+C42+C43</f>
        <v>12598</v>
      </c>
      <c r="D33" s="15">
        <f t="shared" ref="D33:F33" si="3">D34+D35+D36+D37+D38+D39+D40+D41+D42+D43</f>
        <v>4020</v>
      </c>
      <c r="E33" s="15">
        <f t="shared" si="3"/>
        <v>8578</v>
      </c>
      <c r="F33" s="15">
        <f t="shared" si="3"/>
        <v>0</v>
      </c>
    </row>
    <row r="34" spans="1:6" x14ac:dyDescent="0.25">
      <c r="A34" s="16" t="s">
        <v>61</v>
      </c>
      <c r="B34" s="17" t="s">
        <v>62</v>
      </c>
      <c r="C34" s="18">
        <f t="shared" si="0"/>
        <v>1000</v>
      </c>
      <c r="D34" s="18"/>
      <c r="E34" s="18">
        <v>1000</v>
      </c>
      <c r="F34" s="18"/>
    </row>
    <row r="35" spans="1:6" x14ac:dyDescent="0.25">
      <c r="A35" s="19" t="s">
        <v>63</v>
      </c>
      <c r="B35" s="20" t="s">
        <v>64</v>
      </c>
      <c r="C35" s="18">
        <f t="shared" si="0"/>
        <v>5850</v>
      </c>
      <c r="D35" s="22"/>
      <c r="E35" s="22">
        <v>5850</v>
      </c>
      <c r="F35" s="22"/>
    </row>
    <row r="36" spans="1:6" x14ac:dyDescent="0.25">
      <c r="A36" s="19" t="s">
        <v>65</v>
      </c>
      <c r="B36" s="20" t="s">
        <v>66</v>
      </c>
      <c r="C36" s="18">
        <f t="shared" si="0"/>
        <v>2000</v>
      </c>
      <c r="D36" s="22">
        <v>2000</v>
      </c>
      <c r="E36" s="22"/>
      <c r="F36" s="22"/>
    </row>
    <row r="37" spans="1:6" x14ac:dyDescent="0.25">
      <c r="A37" s="19" t="s">
        <v>67</v>
      </c>
      <c r="B37" s="20" t="s">
        <v>68</v>
      </c>
      <c r="C37" s="18">
        <f t="shared" si="0"/>
        <v>43</v>
      </c>
      <c r="D37" s="22">
        <v>43</v>
      </c>
      <c r="E37" s="22"/>
      <c r="F37" s="22"/>
    </row>
    <row r="38" spans="1:6" x14ac:dyDescent="0.25">
      <c r="A38" s="19" t="s">
        <v>69</v>
      </c>
      <c r="B38" s="20" t="s">
        <v>70</v>
      </c>
      <c r="C38" s="18">
        <f t="shared" si="0"/>
        <v>1084</v>
      </c>
      <c r="D38" s="22">
        <v>1084</v>
      </c>
      <c r="E38" s="22"/>
      <c r="F38" s="22"/>
    </row>
    <row r="39" spans="1:6" x14ac:dyDescent="0.25">
      <c r="A39" s="19" t="s">
        <v>71</v>
      </c>
      <c r="B39" s="20" t="s">
        <v>72</v>
      </c>
      <c r="C39" s="18">
        <f t="shared" si="0"/>
        <v>2561</v>
      </c>
      <c r="D39" s="22">
        <v>833</v>
      </c>
      <c r="E39" s="22">
        <f>1751+810-D39</f>
        <v>1728</v>
      </c>
      <c r="F39" s="22"/>
    </row>
    <row r="40" spans="1:6" x14ac:dyDescent="0.25">
      <c r="A40" s="19" t="s">
        <v>73</v>
      </c>
      <c r="B40" s="20" t="s">
        <v>74</v>
      </c>
      <c r="C40" s="18">
        <f t="shared" si="0"/>
        <v>0</v>
      </c>
      <c r="D40" s="22"/>
      <c r="E40" s="22"/>
      <c r="F40" s="22"/>
    </row>
    <row r="41" spans="1:6" x14ac:dyDescent="0.25">
      <c r="A41" s="19" t="s">
        <v>75</v>
      </c>
      <c r="B41" s="20" t="s">
        <v>76</v>
      </c>
      <c r="C41" s="18">
        <f t="shared" si="0"/>
        <v>60</v>
      </c>
      <c r="D41" s="22">
        <v>60</v>
      </c>
      <c r="E41" s="22"/>
      <c r="F41" s="22"/>
    </row>
    <row r="42" spans="1:6" x14ac:dyDescent="0.25">
      <c r="A42" s="19" t="s">
        <v>77</v>
      </c>
      <c r="B42" s="20" t="s">
        <v>78</v>
      </c>
      <c r="C42" s="18">
        <f t="shared" si="0"/>
        <v>0</v>
      </c>
      <c r="D42" s="27"/>
      <c r="E42" s="27"/>
      <c r="F42" s="27"/>
    </row>
    <row r="43" spans="1:6" x14ac:dyDescent="0.25">
      <c r="A43" s="19" t="s">
        <v>79</v>
      </c>
      <c r="B43" s="20" t="s">
        <v>80</v>
      </c>
      <c r="C43" s="18">
        <f t="shared" si="0"/>
        <v>0</v>
      </c>
      <c r="D43" s="27">
        <v>0</v>
      </c>
      <c r="E43" s="27"/>
      <c r="F43" s="27"/>
    </row>
    <row r="44" spans="1:6" ht="15.75" thickBot="1" x14ac:dyDescent="0.3">
      <c r="A44" s="28" t="s">
        <v>81</v>
      </c>
      <c r="B44" s="29" t="s">
        <v>82</v>
      </c>
      <c r="C44" s="30">
        <f>C45+C46+C47+C48+C49</f>
        <v>0</v>
      </c>
      <c r="D44" s="30">
        <v>0</v>
      </c>
      <c r="E44" s="30">
        <v>0</v>
      </c>
      <c r="F44" s="30">
        <v>0</v>
      </c>
    </row>
    <row r="45" spans="1:6" x14ac:dyDescent="0.25">
      <c r="A45" s="16" t="s">
        <v>83</v>
      </c>
      <c r="B45" s="17" t="s">
        <v>84</v>
      </c>
      <c r="C45" s="18">
        <f t="shared" si="0"/>
        <v>0</v>
      </c>
      <c r="D45" s="31"/>
      <c r="E45" s="31"/>
      <c r="F45" s="31"/>
    </row>
    <row r="46" spans="1:6" x14ac:dyDescent="0.25">
      <c r="A46" s="19" t="s">
        <v>85</v>
      </c>
      <c r="B46" s="20" t="s">
        <v>86</v>
      </c>
      <c r="C46" s="18">
        <f t="shared" si="0"/>
        <v>0</v>
      </c>
      <c r="D46" s="27"/>
      <c r="E46" s="27"/>
      <c r="F46" s="27"/>
    </row>
    <row r="47" spans="1:6" x14ac:dyDescent="0.25">
      <c r="A47" s="19" t="s">
        <v>87</v>
      </c>
      <c r="B47" s="20" t="s">
        <v>88</v>
      </c>
      <c r="C47" s="18">
        <f t="shared" si="0"/>
        <v>0</v>
      </c>
      <c r="D47" s="27"/>
      <c r="E47" s="27"/>
      <c r="F47" s="27"/>
    </row>
    <row r="48" spans="1:6" x14ac:dyDescent="0.25">
      <c r="A48" s="19" t="s">
        <v>89</v>
      </c>
      <c r="B48" s="20" t="s">
        <v>90</v>
      </c>
      <c r="C48" s="18">
        <f t="shared" si="0"/>
        <v>0</v>
      </c>
      <c r="D48" s="27"/>
      <c r="E48" s="27"/>
      <c r="F48" s="27"/>
    </row>
    <row r="49" spans="1:7" ht="15.75" thickBot="1" x14ac:dyDescent="0.3">
      <c r="A49" s="23" t="s">
        <v>91</v>
      </c>
      <c r="B49" s="24" t="s">
        <v>92</v>
      </c>
      <c r="C49" s="18">
        <f t="shared" si="0"/>
        <v>0</v>
      </c>
      <c r="D49" s="32"/>
      <c r="E49" s="32"/>
      <c r="F49" s="32"/>
    </row>
    <row r="50" spans="1:7" ht="15.75" thickBot="1" x14ac:dyDescent="0.3">
      <c r="A50" s="13" t="s">
        <v>93</v>
      </c>
      <c r="B50" s="14" t="s">
        <v>94</v>
      </c>
      <c r="C50" s="15">
        <f>C51+C52+C53+C54</f>
        <v>0</v>
      </c>
      <c r="D50" s="15">
        <f t="shared" ref="D50:F50" si="4">D51+D52+D53+D54</f>
        <v>0</v>
      </c>
      <c r="E50" s="15">
        <f t="shared" si="4"/>
        <v>0</v>
      </c>
      <c r="F50" s="15">
        <f t="shared" si="4"/>
        <v>0</v>
      </c>
    </row>
    <row r="51" spans="1:7" ht="23.25" x14ac:dyDescent="0.25">
      <c r="A51" s="16" t="s">
        <v>95</v>
      </c>
      <c r="B51" s="17" t="s">
        <v>96</v>
      </c>
      <c r="C51" s="18">
        <f>D51+E51+F51</f>
        <v>0</v>
      </c>
      <c r="D51" s="18"/>
      <c r="E51" s="18"/>
      <c r="F51" s="18"/>
    </row>
    <row r="52" spans="1:7" ht="23.25" x14ac:dyDescent="0.25">
      <c r="A52" s="19" t="s">
        <v>97</v>
      </c>
      <c r="B52" s="20" t="s">
        <v>98</v>
      </c>
      <c r="C52" s="18">
        <f t="shared" si="0"/>
        <v>0</v>
      </c>
      <c r="D52" s="22"/>
      <c r="E52" s="22"/>
      <c r="F52" s="22"/>
    </row>
    <row r="53" spans="1:7" x14ac:dyDescent="0.25">
      <c r="A53" s="19" t="s">
        <v>99</v>
      </c>
      <c r="B53" s="20" t="s">
        <v>100</v>
      </c>
      <c r="C53" s="18">
        <f t="shared" si="0"/>
        <v>0</v>
      </c>
      <c r="D53" s="22">
        <v>0</v>
      </c>
      <c r="E53" s="22"/>
      <c r="F53" s="22"/>
    </row>
    <row r="54" spans="1:7" ht="15.75" thickBot="1" x14ac:dyDescent="0.3">
      <c r="A54" s="23" t="s">
        <v>101</v>
      </c>
      <c r="B54" s="24" t="s">
        <v>102</v>
      </c>
      <c r="C54" s="18">
        <f t="shared" si="0"/>
        <v>0</v>
      </c>
      <c r="D54" s="25"/>
      <c r="E54" s="25"/>
      <c r="F54" s="25"/>
    </row>
    <row r="55" spans="1:7" ht="15.75" thickBot="1" x14ac:dyDescent="0.3">
      <c r="A55" s="13" t="s">
        <v>103</v>
      </c>
      <c r="B55" s="21" t="s">
        <v>104</v>
      </c>
      <c r="C55" s="15">
        <v>0</v>
      </c>
      <c r="D55" s="15">
        <v>0</v>
      </c>
      <c r="E55" s="15">
        <v>0</v>
      </c>
      <c r="F55" s="15">
        <v>0</v>
      </c>
    </row>
    <row r="56" spans="1:7" ht="23.25" x14ac:dyDescent="0.25">
      <c r="A56" s="16" t="s">
        <v>105</v>
      </c>
      <c r="B56" s="17" t="s">
        <v>106</v>
      </c>
      <c r="C56" s="18">
        <f t="shared" si="0"/>
        <v>0</v>
      </c>
      <c r="D56" s="27"/>
      <c r="E56" s="27"/>
      <c r="F56" s="27"/>
    </row>
    <row r="57" spans="1:7" ht="23.25" x14ac:dyDescent="0.25">
      <c r="A57" s="19" t="s">
        <v>107</v>
      </c>
      <c r="B57" s="20" t="s">
        <v>108</v>
      </c>
      <c r="C57" s="18">
        <f t="shared" si="0"/>
        <v>0</v>
      </c>
      <c r="D57" s="27"/>
      <c r="E57" s="27"/>
      <c r="F57" s="27"/>
    </row>
    <row r="58" spans="1:7" x14ac:dyDescent="0.25">
      <c r="A58" s="19" t="s">
        <v>109</v>
      </c>
      <c r="B58" s="20" t="s">
        <v>110</v>
      </c>
      <c r="C58" s="18">
        <f t="shared" si="0"/>
        <v>0</v>
      </c>
      <c r="D58" s="27"/>
      <c r="E58" s="27"/>
      <c r="F58" s="27"/>
    </row>
    <row r="59" spans="1:7" ht="15.75" thickBot="1" x14ac:dyDescent="0.3">
      <c r="A59" s="23" t="s">
        <v>111</v>
      </c>
      <c r="B59" s="24" t="s">
        <v>112</v>
      </c>
      <c r="C59" s="18">
        <f t="shared" si="0"/>
        <v>0</v>
      </c>
      <c r="D59" s="27"/>
      <c r="E59" s="27"/>
      <c r="F59" s="27"/>
    </row>
    <row r="60" spans="1:7" ht="15.75" thickBot="1" x14ac:dyDescent="0.3">
      <c r="A60" s="13" t="s">
        <v>113</v>
      </c>
      <c r="B60" s="14" t="s">
        <v>114</v>
      </c>
      <c r="C60" s="26">
        <f>C6+C19+C26+C33+C44+C50+C55+C12</f>
        <v>125179</v>
      </c>
      <c r="D60" s="26">
        <f>D6+D19+D26+D33+D44+D50+D55</f>
        <v>62746</v>
      </c>
      <c r="E60" s="26">
        <f>E6+E19+E26+E33+E44+E50+E55</f>
        <v>8578</v>
      </c>
      <c r="F60" s="33">
        <f>F6+F19+F26+F33+F44+F50+F55</f>
        <v>0</v>
      </c>
      <c r="G60" s="34">
        <f>G6+G19+G26+G33+G44+G50+G55</f>
        <v>0</v>
      </c>
    </row>
    <row r="61" spans="1:7" ht="21.75" thickBot="1" x14ac:dyDescent="0.3">
      <c r="A61" s="35" t="s">
        <v>115</v>
      </c>
      <c r="B61" s="21" t="s">
        <v>116</v>
      </c>
      <c r="C61" s="15">
        <f>C62+C63+C64</f>
        <v>0</v>
      </c>
      <c r="D61" s="15">
        <f t="shared" ref="D61:F61" si="5">D62+D63+D64</f>
        <v>0</v>
      </c>
      <c r="E61" s="15">
        <f t="shared" si="5"/>
        <v>0</v>
      </c>
      <c r="F61" s="15">
        <f t="shared" si="5"/>
        <v>0</v>
      </c>
    </row>
    <row r="62" spans="1:7" x14ac:dyDescent="0.25">
      <c r="A62" s="16" t="s">
        <v>117</v>
      </c>
      <c r="B62" s="17" t="s">
        <v>118</v>
      </c>
      <c r="C62" s="18">
        <f t="shared" ref="C62:C64" si="6">D62+E62+F62</f>
        <v>0</v>
      </c>
      <c r="D62" s="27"/>
      <c r="E62" s="27"/>
      <c r="F62" s="27"/>
    </row>
    <row r="63" spans="1:7" ht="23.25" x14ac:dyDescent="0.25">
      <c r="A63" s="19" t="s">
        <v>119</v>
      </c>
      <c r="B63" s="20" t="s">
        <v>120</v>
      </c>
      <c r="C63" s="18">
        <f t="shared" si="6"/>
        <v>0</v>
      </c>
      <c r="D63" s="27">
        <v>0</v>
      </c>
      <c r="E63" s="27"/>
      <c r="F63" s="27"/>
    </row>
    <row r="64" spans="1:7" ht="15.75" thickBot="1" x14ac:dyDescent="0.3">
      <c r="A64" s="23" t="s">
        <v>121</v>
      </c>
      <c r="B64" s="36" t="s">
        <v>122</v>
      </c>
      <c r="C64" s="18">
        <f t="shared" si="6"/>
        <v>0</v>
      </c>
      <c r="D64" s="27"/>
      <c r="E64" s="27"/>
      <c r="F64" s="27"/>
    </row>
    <row r="65" spans="1:6" ht="15.75" thickBot="1" x14ac:dyDescent="0.3">
      <c r="A65" s="35" t="s">
        <v>123</v>
      </c>
      <c r="B65" s="21" t="s">
        <v>124</v>
      </c>
      <c r="C65" s="15">
        <v>0</v>
      </c>
      <c r="D65" s="15">
        <v>0</v>
      </c>
      <c r="E65" s="15">
        <v>0</v>
      </c>
      <c r="F65" s="15">
        <v>0</v>
      </c>
    </row>
    <row r="66" spans="1:6" x14ac:dyDescent="0.25">
      <c r="A66" s="16" t="s">
        <v>125</v>
      </c>
      <c r="B66" s="17" t="s">
        <v>126</v>
      </c>
      <c r="C66" s="18">
        <f t="shared" ref="C66:C69" si="7">D66+E66+F66</f>
        <v>0</v>
      </c>
      <c r="D66" s="27"/>
      <c r="E66" s="27"/>
      <c r="F66" s="27"/>
    </row>
    <row r="67" spans="1:6" x14ac:dyDescent="0.25">
      <c r="A67" s="19" t="s">
        <v>127</v>
      </c>
      <c r="B67" s="20" t="s">
        <v>128</v>
      </c>
      <c r="C67" s="18">
        <f t="shared" si="7"/>
        <v>0</v>
      </c>
      <c r="D67" s="27"/>
      <c r="E67" s="27"/>
      <c r="F67" s="27"/>
    </row>
    <row r="68" spans="1:6" x14ac:dyDescent="0.25">
      <c r="A68" s="19" t="s">
        <v>129</v>
      </c>
      <c r="B68" s="20" t="s">
        <v>130</v>
      </c>
      <c r="C68" s="18">
        <f t="shared" si="7"/>
        <v>0</v>
      </c>
      <c r="D68" s="27"/>
      <c r="E68" s="27"/>
      <c r="F68" s="27"/>
    </row>
    <row r="69" spans="1:6" ht="15.75" thickBot="1" x14ac:dyDescent="0.3">
      <c r="A69" s="23" t="s">
        <v>131</v>
      </c>
      <c r="B69" s="24" t="s">
        <v>132</v>
      </c>
      <c r="C69" s="18">
        <f t="shared" si="7"/>
        <v>0</v>
      </c>
      <c r="D69" s="27"/>
      <c r="E69" s="27"/>
      <c r="F69" s="27"/>
    </row>
    <row r="70" spans="1:6" ht="15.75" thickBot="1" x14ac:dyDescent="0.3">
      <c r="A70" s="35" t="s">
        <v>133</v>
      </c>
      <c r="B70" s="21" t="s">
        <v>134</v>
      </c>
      <c r="C70" s="15">
        <f>C71+C72</f>
        <v>34448</v>
      </c>
      <c r="D70" s="15">
        <f t="shared" ref="D70:F70" si="8">D71+D72</f>
        <v>0</v>
      </c>
      <c r="E70" s="15">
        <f t="shared" si="8"/>
        <v>34448</v>
      </c>
      <c r="F70" s="15">
        <f t="shared" si="8"/>
        <v>0</v>
      </c>
    </row>
    <row r="71" spans="1:6" x14ac:dyDescent="0.25">
      <c r="A71" s="16" t="s">
        <v>135</v>
      </c>
      <c r="B71" s="17" t="s">
        <v>136</v>
      </c>
      <c r="C71" s="18">
        <f t="shared" ref="C71:C72" si="9">D71+E71+F71</f>
        <v>34448</v>
      </c>
      <c r="D71" s="27">
        <v>0</v>
      </c>
      <c r="E71" s="27">
        <v>34448</v>
      </c>
      <c r="F71" s="27"/>
    </row>
    <row r="72" spans="1:6" ht="15.75" thickBot="1" x14ac:dyDescent="0.3">
      <c r="A72" s="23" t="s">
        <v>137</v>
      </c>
      <c r="B72" s="24" t="s">
        <v>138</v>
      </c>
      <c r="C72" s="18">
        <f t="shared" si="9"/>
        <v>0</v>
      </c>
      <c r="D72" s="27"/>
      <c r="E72" s="27"/>
      <c r="F72" s="27"/>
    </row>
    <row r="73" spans="1:6" ht="15.75" thickBot="1" x14ac:dyDescent="0.3">
      <c r="A73" s="35" t="s">
        <v>139</v>
      </c>
      <c r="B73" s="21" t="s">
        <v>140</v>
      </c>
      <c r="C73" s="15">
        <f>C74+C75+C76</f>
        <v>24402</v>
      </c>
      <c r="D73" s="15">
        <f t="shared" ref="D73:F73" si="10">D74+D75+D76</f>
        <v>24402</v>
      </c>
      <c r="E73" s="15">
        <f t="shared" si="10"/>
        <v>0</v>
      </c>
      <c r="F73" s="15">
        <f t="shared" si="10"/>
        <v>0</v>
      </c>
    </row>
    <row r="74" spans="1:6" x14ac:dyDescent="0.25">
      <c r="A74" s="16" t="s">
        <v>141</v>
      </c>
      <c r="B74" s="17" t="s">
        <v>142</v>
      </c>
      <c r="C74" s="18">
        <f t="shared" ref="C74:C76" si="11">D74+E74+F74</f>
        <v>24402</v>
      </c>
      <c r="D74" s="27">
        <v>24402</v>
      </c>
      <c r="E74" s="27"/>
      <c r="F74" s="27"/>
    </row>
    <row r="75" spans="1:6" x14ac:dyDescent="0.25">
      <c r="A75" s="19" t="s">
        <v>143</v>
      </c>
      <c r="B75" s="20" t="s">
        <v>144</v>
      </c>
      <c r="C75" s="18">
        <f t="shared" si="11"/>
        <v>0</v>
      </c>
      <c r="D75" s="27"/>
      <c r="E75" s="27"/>
      <c r="F75" s="27"/>
    </row>
    <row r="76" spans="1:6" ht="15.75" thickBot="1" x14ac:dyDescent="0.3">
      <c r="A76" s="23" t="s">
        <v>145</v>
      </c>
      <c r="B76" s="24" t="s">
        <v>146</v>
      </c>
      <c r="C76" s="18">
        <f t="shared" si="11"/>
        <v>0</v>
      </c>
      <c r="D76" s="27"/>
      <c r="E76" s="27"/>
      <c r="F76" s="27"/>
    </row>
    <row r="77" spans="1:6" ht="15.75" thickBot="1" x14ac:dyDescent="0.3">
      <c r="A77" s="35" t="s">
        <v>147</v>
      </c>
      <c r="B77" s="21" t="s">
        <v>148</v>
      </c>
      <c r="C77" s="15">
        <v>0</v>
      </c>
      <c r="D77" s="15">
        <v>0</v>
      </c>
      <c r="E77" s="15">
        <v>0</v>
      </c>
      <c r="F77" s="15">
        <v>0</v>
      </c>
    </row>
    <row r="78" spans="1:6" ht="23.25" x14ac:dyDescent="0.25">
      <c r="A78" s="37" t="s">
        <v>149</v>
      </c>
      <c r="B78" s="17" t="s">
        <v>150</v>
      </c>
      <c r="C78" s="18">
        <f t="shared" ref="C78:C81" si="12">D78+E78+F78</f>
        <v>0</v>
      </c>
      <c r="D78" s="27"/>
      <c r="E78" s="27"/>
      <c r="F78" s="27"/>
    </row>
    <row r="79" spans="1:6" ht="23.25" x14ac:dyDescent="0.25">
      <c r="A79" s="38" t="s">
        <v>151</v>
      </c>
      <c r="B79" s="20" t="s">
        <v>152</v>
      </c>
      <c r="C79" s="18">
        <f t="shared" si="12"/>
        <v>0</v>
      </c>
      <c r="D79" s="27"/>
      <c r="E79" s="27"/>
      <c r="F79" s="27"/>
    </row>
    <row r="80" spans="1:6" ht="23.25" x14ac:dyDescent="0.25">
      <c r="A80" s="38" t="s">
        <v>153</v>
      </c>
      <c r="B80" s="20" t="s">
        <v>154</v>
      </c>
      <c r="C80" s="18">
        <f t="shared" si="12"/>
        <v>0</v>
      </c>
      <c r="D80" s="27"/>
      <c r="E80" s="27"/>
      <c r="F80" s="27"/>
    </row>
    <row r="81" spans="1:6" ht="24" thickBot="1" x14ac:dyDescent="0.3">
      <c r="A81" s="39" t="s">
        <v>155</v>
      </c>
      <c r="B81" s="24" t="s">
        <v>156</v>
      </c>
      <c r="C81" s="18">
        <f t="shared" si="12"/>
        <v>0</v>
      </c>
      <c r="D81" s="27"/>
      <c r="E81" s="27"/>
      <c r="F81" s="27"/>
    </row>
    <row r="82" spans="1:6" ht="21.75" thickBot="1" x14ac:dyDescent="0.3">
      <c r="A82" s="35" t="s">
        <v>157</v>
      </c>
      <c r="B82" s="21" t="s">
        <v>158</v>
      </c>
      <c r="C82" s="40"/>
      <c r="D82" s="40"/>
      <c r="E82" s="40"/>
      <c r="F82" s="40"/>
    </row>
    <row r="83" spans="1:6" ht="15.75" thickBot="1" x14ac:dyDescent="0.3">
      <c r="A83" s="35" t="s">
        <v>159</v>
      </c>
      <c r="B83" s="41" t="s">
        <v>160</v>
      </c>
      <c r="C83" s="26">
        <f>C61+C65+C70+C73+C77</f>
        <v>58850</v>
      </c>
      <c r="D83" s="26">
        <f t="shared" ref="D83:F83" si="13">D61+D65+D70+D73+D77</f>
        <v>24402</v>
      </c>
      <c r="E83" s="26">
        <f t="shared" si="13"/>
        <v>34448</v>
      </c>
      <c r="F83" s="26">
        <f t="shared" si="13"/>
        <v>0</v>
      </c>
    </row>
    <row r="84" spans="1:6" ht="25.5" customHeight="1" thickBot="1" x14ac:dyDescent="0.3">
      <c r="A84" s="42" t="s">
        <v>161</v>
      </c>
      <c r="B84" s="43" t="s">
        <v>162</v>
      </c>
      <c r="C84" s="26">
        <f>C60+C83</f>
        <v>184029</v>
      </c>
      <c r="D84" s="26">
        <f t="shared" ref="D84:F84" si="14">D60+D83</f>
        <v>87148</v>
      </c>
      <c r="E84" s="26">
        <f t="shared" si="14"/>
        <v>43026</v>
      </c>
      <c r="F84" s="26">
        <f t="shared" si="14"/>
        <v>0</v>
      </c>
    </row>
    <row r="85" spans="1:6" x14ac:dyDescent="0.25">
      <c r="A85" s="44"/>
      <c r="B85" s="44"/>
      <c r="C85" s="34"/>
      <c r="D85" s="34"/>
      <c r="E85" s="34"/>
      <c r="F85" s="34"/>
    </row>
    <row r="86" spans="1:6" x14ac:dyDescent="0.25">
      <c r="A86" s="44"/>
      <c r="B86" s="44"/>
      <c r="C86" s="34"/>
      <c r="D86" s="34"/>
      <c r="E86" s="34"/>
      <c r="F86" s="34"/>
    </row>
    <row r="87" spans="1:6" ht="15.75" x14ac:dyDescent="0.25">
      <c r="A87" s="45"/>
      <c r="B87" s="46"/>
      <c r="C87" s="47"/>
      <c r="D87" s="47"/>
      <c r="E87" s="47"/>
      <c r="F87" s="47"/>
    </row>
    <row r="88" spans="1:6" ht="15.75" x14ac:dyDescent="0.25">
      <c r="A88" s="48" t="s">
        <v>163</v>
      </c>
      <c r="B88" s="48"/>
      <c r="C88" s="48"/>
      <c r="D88" s="48"/>
      <c r="E88" s="48"/>
      <c r="F88" s="48"/>
    </row>
    <row r="89" spans="1:6" ht="15.75" thickBot="1" x14ac:dyDescent="0.3">
      <c r="A89" s="49" t="s">
        <v>244</v>
      </c>
      <c r="B89" s="49"/>
      <c r="C89" s="50"/>
      <c r="D89" s="50"/>
      <c r="E89" s="50"/>
      <c r="F89" s="50" t="s">
        <v>1</v>
      </c>
    </row>
    <row r="90" spans="1:6" ht="36.75" customHeight="1" thickBot="1" x14ac:dyDescent="0.3">
      <c r="A90" s="5" t="s">
        <v>2</v>
      </c>
      <c r="B90" s="6" t="s">
        <v>164</v>
      </c>
      <c r="C90" s="7" t="s">
        <v>412</v>
      </c>
      <c r="D90" s="8"/>
      <c r="E90" s="8"/>
      <c r="F90" s="9"/>
    </row>
    <row r="91" spans="1:6" ht="15.75" thickBot="1" x14ac:dyDescent="0.3">
      <c r="A91" s="51" t="s">
        <v>240</v>
      </c>
      <c r="B91" s="52" t="s">
        <v>241</v>
      </c>
      <c r="C91" s="53" t="s">
        <v>242</v>
      </c>
      <c r="D91" s="53" t="s">
        <v>250</v>
      </c>
      <c r="E91" s="53" t="s">
        <v>251</v>
      </c>
      <c r="F91" s="53" t="s">
        <v>252</v>
      </c>
    </row>
    <row r="92" spans="1:6" ht="42.75" thickBot="1" x14ac:dyDescent="0.3">
      <c r="A92" s="10"/>
      <c r="B92" s="11"/>
      <c r="C92" s="12" t="s">
        <v>245</v>
      </c>
      <c r="D92" s="12" t="s">
        <v>246</v>
      </c>
      <c r="E92" s="12" t="s">
        <v>247</v>
      </c>
      <c r="F92" s="12" t="s">
        <v>248</v>
      </c>
    </row>
    <row r="93" spans="1:6" ht="15.75" thickBot="1" x14ac:dyDescent="0.3">
      <c r="A93" s="54" t="s">
        <v>4</v>
      </c>
      <c r="B93" s="55" t="s">
        <v>422</v>
      </c>
      <c r="C93" s="56">
        <f>C94+C95+C96+C97+C98</f>
        <v>123179</v>
      </c>
      <c r="D93" s="56">
        <f>D94+D95+D96+D97+D98</f>
        <v>120226</v>
      </c>
      <c r="E93" s="56">
        <f>E94+E95+E96+E97+E98</f>
        <v>2953</v>
      </c>
      <c r="F93" s="56">
        <v>0</v>
      </c>
    </row>
    <row r="94" spans="1:6" x14ac:dyDescent="0.25">
      <c r="A94" s="57" t="s">
        <v>6</v>
      </c>
      <c r="B94" s="58" t="s">
        <v>165</v>
      </c>
      <c r="C94" s="18">
        <f t="shared" ref="C94:C108" si="15">D94+E94+F94</f>
        <v>66233</v>
      </c>
      <c r="D94" s="59">
        <f>50666+15567-E94</f>
        <v>65297</v>
      </c>
      <c r="E94" s="59">
        <v>936</v>
      </c>
      <c r="F94" s="59"/>
    </row>
    <row r="95" spans="1:6" x14ac:dyDescent="0.25">
      <c r="A95" s="19" t="s">
        <v>8</v>
      </c>
      <c r="B95" s="60" t="s">
        <v>166</v>
      </c>
      <c r="C95" s="18">
        <f t="shared" si="15"/>
        <v>12740</v>
      </c>
      <c r="D95" s="22">
        <f>8510+4230-E95</f>
        <v>12484</v>
      </c>
      <c r="E95" s="22">
        <v>256</v>
      </c>
      <c r="F95" s="22"/>
    </row>
    <row r="96" spans="1:6" x14ac:dyDescent="0.25">
      <c r="A96" s="19" t="s">
        <v>10</v>
      </c>
      <c r="B96" s="60" t="s">
        <v>167</v>
      </c>
      <c r="C96" s="18">
        <f t="shared" si="15"/>
        <v>36858</v>
      </c>
      <c r="D96" s="25">
        <f>24008+12850-E96</f>
        <v>35217</v>
      </c>
      <c r="E96" s="25">
        <v>1641</v>
      </c>
      <c r="F96" s="25"/>
    </row>
    <row r="97" spans="1:6" x14ac:dyDescent="0.25">
      <c r="A97" s="19" t="s">
        <v>12</v>
      </c>
      <c r="B97" s="61" t="s">
        <v>168</v>
      </c>
      <c r="C97" s="18">
        <f t="shared" si="15"/>
        <v>1315</v>
      </c>
      <c r="D97" s="25">
        <v>1315</v>
      </c>
      <c r="E97" s="25"/>
      <c r="F97" s="25"/>
    </row>
    <row r="98" spans="1:6" x14ac:dyDescent="0.25">
      <c r="A98" s="19" t="s">
        <v>169</v>
      </c>
      <c r="B98" s="62" t="s">
        <v>170</v>
      </c>
      <c r="C98" s="18">
        <f>D98+E98+F98</f>
        <v>6033</v>
      </c>
      <c r="D98" s="25">
        <f>6033-E98</f>
        <v>5913</v>
      </c>
      <c r="E98" s="25">
        <f t="shared" ref="E98:F98" si="16">E100+E101+E102+E103+E104+E105+E106+E107+E108</f>
        <v>120</v>
      </c>
      <c r="F98" s="25">
        <f t="shared" si="16"/>
        <v>0</v>
      </c>
    </row>
    <row r="99" spans="1:6" x14ac:dyDescent="0.25">
      <c r="A99" s="19" t="s">
        <v>15</v>
      </c>
      <c r="B99" s="60" t="s">
        <v>171</v>
      </c>
      <c r="C99" s="18">
        <f t="shared" si="15"/>
        <v>200</v>
      </c>
      <c r="D99" s="25">
        <v>200</v>
      </c>
      <c r="E99" s="25"/>
      <c r="F99" s="25"/>
    </row>
    <row r="100" spans="1:6" x14ac:dyDescent="0.25">
      <c r="A100" s="19" t="s">
        <v>172</v>
      </c>
      <c r="B100" s="63" t="s">
        <v>173</v>
      </c>
      <c r="C100" s="18">
        <f t="shared" si="15"/>
        <v>0</v>
      </c>
      <c r="D100" s="25"/>
      <c r="E100" s="25"/>
      <c r="F100" s="25"/>
    </row>
    <row r="101" spans="1:6" ht="22.5" x14ac:dyDescent="0.25">
      <c r="A101" s="19" t="s">
        <v>174</v>
      </c>
      <c r="B101" s="64" t="s">
        <v>175</v>
      </c>
      <c r="C101" s="18">
        <f t="shared" si="15"/>
        <v>0</v>
      </c>
      <c r="D101" s="25"/>
      <c r="E101" s="25"/>
      <c r="F101" s="25"/>
    </row>
    <row r="102" spans="1:6" ht="22.5" x14ac:dyDescent="0.25">
      <c r="A102" s="19" t="s">
        <v>176</v>
      </c>
      <c r="B102" s="64" t="s">
        <v>177</v>
      </c>
      <c r="C102" s="18">
        <f t="shared" si="15"/>
        <v>0</v>
      </c>
      <c r="D102" s="25"/>
      <c r="E102" s="25"/>
      <c r="F102" s="25"/>
    </row>
    <row r="103" spans="1:6" x14ac:dyDescent="0.25">
      <c r="A103" s="19" t="s">
        <v>178</v>
      </c>
      <c r="B103" s="63" t="s">
        <v>179</v>
      </c>
      <c r="C103" s="18">
        <f t="shared" si="15"/>
        <v>5713</v>
      </c>
      <c r="D103" s="25">
        <v>5713</v>
      </c>
      <c r="E103" s="25"/>
      <c r="F103" s="25"/>
    </row>
    <row r="104" spans="1:6" x14ac:dyDescent="0.25">
      <c r="A104" s="19" t="s">
        <v>180</v>
      </c>
      <c r="B104" s="63" t="s">
        <v>181</v>
      </c>
      <c r="C104" s="18">
        <f t="shared" si="15"/>
        <v>0</v>
      </c>
      <c r="D104" s="25"/>
      <c r="E104" s="25"/>
      <c r="F104" s="25"/>
    </row>
    <row r="105" spans="1:6" ht="22.5" x14ac:dyDescent="0.25">
      <c r="A105" s="19" t="s">
        <v>182</v>
      </c>
      <c r="B105" s="64" t="s">
        <v>183</v>
      </c>
      <c r="C105" s="18">
        <f t="shared" si="15"/>
        <v>0</v>
      </c>
      <c r="D105" s="25"/>
      <c r="E105" s="25"/>
      <c r="F105" s="25"/>
    </row>
    <row r="106" spans="1:6" x14ac:dyDescent="0.25">
      <c r="A106" s="65" t="s">
        <v>184</v>
      </c>
      <c r="B106" s="66" t="s">
        <v>185</v>
      </c>
      <c r="C106" s="18">
        <f t="shared" si="15"/>
        <v>0</v>
      </c>
      <c r="D106" s="25"/>
      <c r="E106" s="25"/>
      <c r="F106" s="25"/>
    </row>
    <row r="107" spans="1:6" x14ac:dyDescent="0.25">
      <c r="A107" s="19" t="s">
        <v>186</v>
      </c>
      <c r="B107" s="66" t="s">
        <v>187</v>
      </c>
      <c r="C107" s="18">
        <f t="shared" si="15"/>
        <v>0</v>
      </c>
      <c r="D107" s="25"/>
      <c r="E107" s="25"/>
      <c r="F107" s="25"/>
    </row>
    <row r="108" spans="1:6" ht="23.25" thickBot="1" x14ac:dyDescent="0.3">
      <c r="A108" s="67" t="s">
        <v>188</v>
      </c>
      <c r="B108" s="68" t="s">
        <v>189</v>
      </c>
      <c r="C108" s="18">
        <f t="shared" si="15"/>
        <v>120</v>
      </c>
      <c r="D108" s="69"/>
      <c r="E108" s="69">
        <v>120</v>
      </c>
      <c r="F108" s="69"/>
    </row>
    <row r="109" spans="1:6" ht="15.75" thickBot="1" x14ac:dyDescent="0.3">
      <c r="A109" s="13" t="s">
        <v>17</v>
      </c>
      <c r="B109" s="70" t="s">
        <v>423</v>
      </c>
      <c r="C109" s="15">
        <f>C110+C111</f>
        <v>3503</v>
      </c>
      <c r="D109" s="15">
        <v>3503</v>
      </c>
      <c r="E109" s="15">
        <v>30945</v>
      </c>
      <c r="F109" s="15">
        <v>0</v>
      </c>
    </row>
    <row r="110" spans="1:6" x14ac:dyDescent="0.25">
      <c r="A110" s="16" t="s">
        <v>19</v>
      </c>
      <c r="B110" s="60" t="s">
        <v>190</v>
      </c>
      <c r="C110" s="18">
        <f>D110+E110+F110</f>
        <v>3503</v>
      </c>
      <c r="D110" s="18">
        <v>3503</v>
      </c>
      <c r="E110" s="18">
        <v>0</v>
      </c>
      <c r="F110" s="18">
        <f t="shared" ref="F110" si="17">F111</f>
        <v>0</v>
      </c>
    </row>
    <row r="111" spans="1:6" x14ac:dyDescent="0.25">
      <c r="A111" s="16" t="s">
        <v>21</v>
      </c>
      <c r="B111" s="71" t="s">
        <v>191</v>
      </c>
      <c r="C111" s="18"/>
      <c r="D111" s="18"/>
      <c r="E111" s="18"/>
      <c r="F111" s="18"/>
    </row>
    <row r="112" spans="1:6" x14ac:dyDescent="0.25">
      <c r="A112" s="16" t="s">
        <v>23</v>
      </c>
      <c r="B112" s="71" t="s">
        <v>192</v>
      </c>
      <c r="C112" s="18">
        <v>30945</v>
      </c>
      <c r="D112" s="22">
        <f>D113</f>
        <v>0</v>
      </c>
      <c r="E112" s="22">
        <v>30945</v>
      </c>
      <c r="F112" s="22">
        <f t="shared" ref="F112" si="18">F113</f>
        <v>0</v>
      </c>
    </row>
    <row r="113" spans="1:6" x14ac:dyDescent="0.25">
      <c r="A113" s="16" t="s">
        <v>25</v>
      </c>
      <c r="B113" s="71" t="s">
        <v>193</v>
      </c>
      <c r="C113" s="18">
        <f t="shared" ref="C113:C122" si="19">D113+E113+F113</f>
        <v>0</v>
      </c>
      <c r="D113" s="72"/>
      <c r="E113" s="72">
        <v>0</v>
      </c>
      <c r="F113" s="72"/>
    </row>
    <row r="114" spans="1:6" x14ac:dyDescent="0.25">
      <c r="A114" s="16" t="s">
        <v>27</v>
      </c>
      <c r="B114" s="73" t="s">
        <v>194</v>
      </c>
      <c r="C114" s="18">
        <f t="shared" si="19"/>
        <v>0</v>
      </c>
      <c r="D114" s="72"/>
      <c r="E114" s="72">
        <v>0</v>
      </c>
      <c r="F114" s="72"/>
    </row>
    <row r="115" spans="1:6" ht="22.5" x14ac:dyDescent="0.25">
      <c r="A115" s="16" t="s">
        <v>29</v>
      </c>
      <c r="B115" s="74" t="s">
        <v>195</v>
      </c>
      <c r="C115" s="18">
        <f t="shared" si="19"/>
        <v>0</v>
      </c>
      <c r="D115" s="72"/>
      <c r="E115" s="72"/>
      <c r="F115" s="72"/>
    </row>
    <row r="116" spans="1:6" ht="22.5" x14ac:dyDescent="0.25">
      <c r="A116" s="16" t="s">
        <v>196</v>
      </c>
      <c r="B116" s="75" t="s">
        <v>197</v>
      </c>
      <c r="C116" s="18">
        <f t="shared" si="19"/>
        <v>0</v>
      </c>
      <c r="D116" s="72"/>
      <c r="E116" s="72"/>
      <c r="F116" s="72"/>
    </row>
    <row r="117" spans="1:6" ht="22.5" x14ac:dyDescent="0.25">
      <c r="A117" s="16" t="s">
        <v>198</v>
      </c>
      <c r="B117" s="64" t="s">
        <v>177</v>
      </c>
      <c r="C117" s="18">
        <f t="shared" si="19"/>
        <v>0</v>
      </c>
      <c r="D117" s="72"/>
      <c r="E117" s="72"/>
      <c r="F117" s="72"/>
    </row>
    <row r="118" spans="1:6" x14ac:dyDescent="0.25">
      <c r="A118" s="16" t="s">
        <v>199</v>
      </c>
      <c r="B118" s="64" t="s">
        <v>200</v>
      </c>
      <c r="C118" s="18">
        <f>D118+E118+F118</f>
        <v>0</v>
      </c>
      <c r="D118" s="72"/>
      <c r="E118" s="72">
        <v>0</v>
      </c>
      <c r="F118" s="72"/>
    </row>
    <row r="119" spans="1:6" ht="22.5" x14ac:dyDescent="0.25">
      <c r="A119" s="16" t="s">
        <v>201</v>
      </c>
      <c r="B119" s="64" t="s">
        <v>202</v>
      </c>
      <c r="C119" s="18">
        <f t="shared" si="19"/>
        <v>0</v>
      </c>
      <c r="D119" s="72"/>
      <c r="E119" s="72">
        <v>0</v>
      </c>
      <c r="F119" s="72"/>
    </row>
    <row r="120" spans="1:6" ht="22.5" x14ac:dyDescent="0.25">
      <c r="A120" s="16" t="s">
        <v>203</v>
      </c>
      <c r="B120" s="64" t="s">
        <v>183</v>
      </c>
      <c r="C120" s="18">
        <f t="shared" si="19"/>
        <v>0</v>
      </c>
      <c r="D120" s="72"/>
      <c r="E120" s="72"/>
      <c r="F120" s="72"/>
    </row>
    <row r="121" spans="1:6" x14ac:dyDescent="0.25">
      <c r="A121" s="16" t="s">
        <v>204</v>
      </c>
      <c r="B121" s="64" t="s">
        <v>205</v>
      </c>
      <c r="C121" s="18">
        <f t="shared" si="19"/>
        <v>0</v>
      </c>
      <c r="D121" s="72"/>
      <c r="E121" s="72"/>
      <c r="F121" s="72"/>
    </row>
    <row r="122" spans="1:6" ht="23.25" thickBot="1" x14ac:dyDescent="0.3">
      <c r="A122" s="65" t="s">
        <v>206</v>
      </c>
      <c r="B122" s="64" t="s">
        <v>207</v>
      </c>
      <c r="C122" s="18">
        <f t="shared" si="19"/>
        <v>0</v>
      </c>
      <c r="D122" s="76"/>
      <c r="E122" s="76"/>
      <c r="F122" s="76"/>
    </row>
    <row r="123" spans="1:6" ht="15.75" thickBot="1" x14ac:dyDescent="0.3">
      <c r="A123" s="13" t="s">
        <v>31</v>
      </c>
      <c r="B123" s="77" t="s">
        <v>208</v>
      </c>
      <c r="C123" s="15">
        <f>C124+C125</f>
        <v>2000</v>
      </c>
      <c r="D123" s="15">
        <f>D124+D125</f>
        <v>2000</v>
      </c>
      <c r="E123" s="15">
        <f t="shared" ref="E123:F123" si="20">E124+E125</f>
        <v>0</v>
      </c>
      <c r="F123" s="15">
        <f t="shared" si="20"/>
        <v>0</v>
      </c>
    </row>
    <row r="124" spans="1:6" x14ac:dyDescent="0.25">
      <c r="A124" s="16" t="s">
        <v>33</v>
      </c>
      <c r="B124" s="78" t="s">
        <v>209</v>
      </c>
      <c r="C124" s="18">
        <f t="shared" ref="C124:C125" si="21">D124+E124+F124</f>
        <v>2000</v>
      </c>
      <c r="D124" s="18">
        <v>2000</v>
      </c>
      <c r="E124" s="18">
        <v>0</v>
      </c>
      <c r="F124" s="18"/>
    </row>
    <row r="125" spans="1:6" ht="15.75" thickBot="1" x14ac:dyDescent="0.3">
      <c r="A125" s="23" t="s">
        <v>35</v>
      </c>
      <c r="B125" s="71" t="s">
        <v>210</v>
      </c>
      <c r="C125" s="18">
        <f t="shared" si="21"/>
        <v>0</v>
      </c>
      <c r="D125" s="25"/>
      <c r="E125" s="25"/>
      <c r="F125" s="25"/>
    </row>
    <row r="126" spans="1:6" ht="15.75" thickBot="1" x14ac:dyDescent="0.3">
      <c r="A126" s="13" t="s">
        <v>211</v>
      </c>
      <c r="B126" s="77" t="s">
        <v>212</v>
      </c>
      <c r="C126" s="15">
        <f>C93+C109+C123</f>
        <v>128682</v>
      </c>
      <c r="D126" s="15">
        <f t="shared" ref="D126:F126" si="22">D93+D109+D123</f>
        <v>125729</v>
      </c>
      <c r="E126" s="15">
        <f t="shared" si="22"/>
        <v>33898</v>
      </c>
      <c r="F126" s="15">
        <f t="shared" si="22"/>
        <v>0</v>
      </c>
    </row>
    <row r="127" spans="1:6" ht="21.75" thickBot="1" x14ac:dyDescent="0.3">
      <c r="A127" s="13" t="s">
        <v>59</v>
      </c>
      <c r="B127" s="77" t="s">
        <v>213</v>
      </c>
      <c r="C127" s="15">
        <f>C128+C129+C130</f>
        <v>0</v>
      </c>
      <c r="D127" s="15">
        <v>0</v>
      </c>
      <c r="E127" s="15">
        <v>0</v>
      </c>
      <c r="F127" s="15">
        <v>0</v>
      </c>
    </row>
    <row r="128" spans="1:6" x14ac:dyDescent="0.25">
      <c r="A128" s="16" t="s">
        <v>61</v>
      </c>
      <c r="B128" s="78" t="s">
        <v>214</v>
      </c>
      <c r="C128" s="18">
        <f t="shared" ref="C128:C135" si="23">D128+E128+F128</f>
        <v>0</v>
      </c>
      <c r="D128" s="72"/>
      <c r="E128" s="72"/>
      <c r="F128" s="72"/>
    </row>
    <row r="129" spans="1:9" ht="22.5" x14ac:dyDescent="0.25">
      <c r="A129" s="16" t="s">
        <v>63</v>
      </c>
      <c r="B129" s="78" t="s">
        <v>215</v>
      </c>
      <c r="C129" s="18">
        <f t="shared" si="23"/>
        <v>0</v>
      </c>
      <c r="D129" s="72"/>
      <c r="E129" s="72"/>
      <c r="F129" s="72"/>
    </row>
    <row r="130" spans="1:9" x14ac:dyDescent="0.25">
      <c r="A130" s="79" t="s">
        <v>65</v>
      </c>
      <c r="B130" s="60" t="s">
        <v>216</v>
      </c>
      <c r="C130" s="18">
        <f t="shared" si="23"/>
        <v>0</v>
      </c>
      <c r="D130" s="80"/>
      <c r="E130" s="80"/>
      <c r="F130" s="80"/>
    </row>
    <row r="131" spans="1:9" ht="15.75" thickBot="1" x14ac:dyDescent="0.3">
      <c r="A131" s="28" t="s">
        <v>81</v>
      </c>
      <c r="B131" s="81" t="s">
        <v>217</v>
      </c>
      <c r="C131" s="18">
        <f t="shared" si="23"/>
        <v>0</v>
      </c>
      <c r="D131" s="30">
        <v>0</v>
      </c>
      <c r="E131" s="30">
        <v>0</v>
      </c>
      <c r="F131" s="30">
        <v>0</v>
      </c>
    </row>
    <row r="132" spans="1:9" x14ac:dyDescent="0.25">
      <c r="A132" s="16" t="s">
        <v>83</v>
      </c>
      <c r="B132" s="78" t="s">
        <v>218</v>
      </c>
      <c r="C132" s="18">
        <f t="shared" si="23"/>
        <v>0</v>
      </c>
      <c r="D132" s="72"/>
      <c r="E132" s="72"/>
      <c r="F132" s="72"/>
      <c r="G132" s="82"/>
      <c r="H132" s="82"/>
      <c r="I132" s="82"/>
    </row>
    <row r="133" spans="1:9" x14ac:dyDescent="0.25">
      <c r="A133" s="16" t="s">
        <v>85</v>
      </c>
      <c r="B133" s="78" t="s">
        <v>219</v>
      </c>
      <c r="C133" s="18">
        <f t="shared" si="23"/>
        <v>0</v>
      </c>
      <c r="D133" s="72"/>
      <c r="E133" s="72"/>
      <c r="F133" s="72"/>
      <c r="G133" s="82"/>
      <c r="H133" s="82"/>
      <c r="I133" s="82"/>
    </row>
    <row r="134" spans="1:9" x14ac:dyDescent="0.25">
      <c r="A134" s="16" t="s">
        <v>87</v>
      </c>
      <c r="B134" s="78" t="s">
        <v>220</v>
      </c>
      <c r="C134" s="18">
        <f t="shared" si="23"/>
        <v>0</v>
      </c>
      <c r="D134" s="72"/>
      <c r="E134" s="72"/>
      <c r="F134" s="72"/>
      <c r="G134" s="82"/>
      <c r="H134" s="82"/>
      <c r="I134" s="82"/>
    </row>
    <row r="135" spans="1:9" ht="15.75" thickBot="1" x14ac:dyDescent="0.3">
      <c r="A135" s="65" t="s">
        <v>89</v>
      </c>
      <c r="B135" s="83" t="s">
        <v>221</v>
      </c>
      <c r="C135" s="18">
        <f t="shared" si="23"/>
        <v>0</v>
      </c>
      <c r="D135" s="72"/>
      <c r="E135" s="72"/>
      <c r="F135" s="72"/>
      <c r="G135" s="82"/>
      <c r="H135" s="82"/>
      <c r="I135" s="82"/>
    </row>
    <row r="136" spans="1:9" ht="15.75" thickBot="1" x14ac:dyDescent="0.3">
      <c r="A136" s="13" t="s">
        <v>222</v>
      </c>
      <c r="B136" s="77" t="s">
        <v>223</v>
      </c>
      <c r="C136" s="26">
        <f>C137+C138+C139+C140</f>
        <v>24402</v>
      </c>
      <c r="D136" s="26">
        <f t="shared" ref="D136:F136" si="24">D137+D138+D139+D140</f>
        <v>24402</v>
      </c>
      <c r="E136" s="26">
        <f t="shared" si="24"/>
        <v>0</v>
      </c>
      <c r="F136" s="26">
        <f t="shared" si="24"/>
        <v>0</v>
      </c>
      <c r="G136" s="82"/>
      <c r="H136" s="82"/>
      <c r="I136" s="82"/>
    </row>
    <row r="137" spans="1:9" x14ac:dyDescent="0.25">
      <c r="A137" s="16" t="s">
        <v>95</v>
      </c>
      <c r="B137" s="78" t="s">
        <v>224</v>
      </c>
      <c r="C137" s="18">
        <v>24402</v>
      </c>
      <c r="D137" s="72">
        <v>24402</v>
      </c>
      <c r="E137" s="72"/>
      <c r="F137" s="72"/>
      <c r="G137" s="82"/>
      <c r="H137" s="82"/>
      <c r="I137" s="82"/>
    </row>
    <row r="138" spans="1:9" x14ac:dyDescent="0.25">
      <c r="A138" s="16" t="s">
        <v>97</v>
      </c>
      <c r="B138" s="78" t="s">
        <v>225</v>
      </c>
      <c r="C138" s="18">
        <f t="shared" ref="C138:C140" si="25">D138+E138+F138</f>
        <v>0</v>
      </c>
      <c r="D138" s="72"/>
      <c r="E138" s="72"/>
      <c r="F138" s="72"/>
      <c r="G138" s="82"/>
      <c r="H138" s="82"/>
      <c r="I138" s="82"/>
    </row>
    <row r="139" spans="1:9" x14ac:dyDescent="0.25">
      <c r="A139" s="16" t="s">
        <v>99</v>
      </c>
      <c r="B139" s="78" t="s">
        <v>226</v>
      </c>
      <c r="C139" s="18">
        <f t="shared" si="25"/>
        <v>0</v>
      </c>
      <c r="D139" s="72"/>
      <c r="E139" s="72"/>
      <c r="F139" s="72"/>
      <c r="G139" s="82"/>
      <c r="H139" s="82"/>
      <c r="I139" s="82"/>
    </row>
    <row r="140" spans="1:9" ht="15.75" thickBot="1" x14ac:dyDescent="0.3">
      <c r="A140" s="65" t="s">
        <v>101</v>
      </c>
      <c r="B140" s="83" t="s">
        <v>227</v>
      </c>
      <c r="C140" s="18">
        <f t="shared" si="25"/>
        <v>0</v>
      </c>
      <c r="D140" s="72"/>
      <c r="E140" s="72"/>
      <c r="F140" s="72"/>
      <c r="G140" s="82"/>
      <c r="H140" s="82"/>
      <c r="I140" s="82"/>
    </row>
    <row r="141" spans="1:9" ht="15.75" thickBot="1" x14ac:dyDescent="0.3">
      <c r="A141" s="13" t="s">
        <v>103</v>
      </c>
      <c r="B141" s="77" t="s">
        <v>228</v>
      </c>
      <c r="C141" s="84">
        <v>0</v>
      </c>
      <c r="D141" s="84">
        <v>0</v>
      </c>
      <c r="E141" s="84">
        <v>0</v>
      </c>
      <c r="F141" s="84">
        <v>0</v>
      </c>
      <c r="G141" s="82"/>
      <c r="H141" s="82"/>
      <c r="I141" s="82"/>
    </row>
    <row r="142" spans="1:9" x14ac:dyDescent="0.25">
      <c r="A142" s="16" t="s">
        <v>105</v>
      </c>
      <c r="B142" s="78" t="s">
        <v>229</v>
      </c>
      <c r="C142" s="18">
        <f t="shared" ref="C142:C145" si="26">D142+E142+F142</f>
        <v>0</v>
      </c>
      <c r="D142" s="72"/>
      <c r="E142" s="72"/>
      <c r="F142" s="72"/>
      <c r="G142" s="82"/>
      <c r="H142" s="82"/>
      <c r="I142" s="82"/>
    </row>
    <row r="143" spans="1:9" x14ac:dyDescent="0.25">
      <c r="A143" s="16" t="s">
        <v>107</v>
      </c>
      <c r="B143" s="78" t="s">
        <v>230</v>
      </c>
      <c r="C143" s="18">
        <f t="shared" si="26"/>
        <v>0</v>
      </c>
      <c r="D143" s="72"/>
      <c r="E143" s="72"/>
      <c r="F143" s="72"/>
      <c r="G143" s="82"/>
      <c r="H143" s="82"/>
      <c r="I143" s="82"/>
    </row>
    <row r="144" spans="1:9" x14ac:dyDescent="0.25">
      <c r="A144" s="16" t="s">
        <v>109</v>
      </c>
      <c r="B144" s="78" t="s">
        <v>231</v>
      </c>
      <c r="C144" s="18">
        <f t="shared" si="26"/>
        <v>0</v>
      </c>
      <c r="D144" s="72"/>
      <c r="E144" s="72"/>
      <c r="F144" s="72"/>
      <c r="G144" s="82"/>
      <c r="H144" s="82"/>
      <c r="I144" s="82"/>
    </row>
    <row r="145" spans="1:9" ht="15.75" thickBot="1" x14ac:dyDescent="0.3">
      <c r="A145" s="16" t="s">
        <v>111</v>
      </c>
      <c r="B145" s="78" t="s">
        <v>232</v>
      </c>
      <c r="C145" s="18">
        <f t="shared" si="26"/>
        <v>0</v>
      </c>
      <c r="D145" s="72"/>
      <c r="E145" s="72"/>
      <c r="F145" s="72"/>
      <c r="G145" s="82"/>
      <c r="H145" s="82"/>
      <c r="I145" s="82"/>
    </row>
    <row r="146" spans="1:9" ht="16.5" thickBot="1" x14ac:dyDescent="0.3">
      <c r="A146" s="13" t="s">
        <v>113</v>
      </c>
      <c r="B146" s="77" t="s">
        <v>233</v>
      </c>
      <c r="C146" s="85">
        <f>C141+C136+C131+C127</f>
        <v>24402</v>
      </c>
      <c r="D146" s="85">
        <f t="shared" ref="D146:E146" si="27">D141+D136+D131+D127</f>
        <v>24402</v>
      </c>
      <c r="E146" s="85">
        <f t="shared" si="27"/>
        <v>0</v>
      </c>
      <c r="F146" s="85">
        <v>0</v>
      </c>
      <c r="G146" s="86"/>
      <c r="H146" s="86"/>
      <c r="I146" s="86"/>
    </row>
    <row r="147" spans="1:9" ht="15.75" thickBot="1" x14ac:dyDescent="0.3">
      <c r="A147" s="87" t="s">
        <v>234</v>
      </c>
      <c r="B147" s="88" t="s">
        <v>235</v>
      </c>
      <c r="C147" s="85">
        <f>C126+C146</f>
        <v>153084</v>
      </c>
      <c r="D147" s="85">
        <f t="shared" ref="D147:F147" si="28">D126+D146</f>
        <v>150131</v>
      </c>
      <c r="E147" s="85">
        <f t="shared" si="28"/>
        <v>33898</v>
      </c>
      <c r="F147" s="85">
        <f t="shared" si="28"/>
        <v>0</v>
      </c>
      <c r="G147" s="89"/>
      <c r="H147" s="89"/>
      <c r="I147" s="89"/>
    </row>
    <row r="148" spans="1:9" x14ac:dyDescent="0.25">
      <c r="A148" s="82"/>
      <c r="B148" s="82"/>
      <c r="C148" s="82"/>
      <c r="D148" s="82"/>
      <c r="E148" s="82"/>
      <c r="F148" s="82"/>
    </row>
    <row r="149" spans="1:9" ht="15.75" x14ac:dyDescent="0.25">
      <c r="A149" s="90" t="s">
        <v>236</v>
      </c>
      <c r="B149" s="90"/>
      <c r="C149" s="90"/>
      <c r="D149" s="82"/>
      <c r="E149" s="82"/>
      <c r="F149" s="82"/>
    </row>
    <row r="150" spans="1:9" ht="15.75" thickBot="1" x14ac:dyDescent="0.3">
      <c r="A150" s="3" t="s">
        <v>237</v>
      </c>
      <c r="B150" s="3"/>
      <c r="C150" s="4" t="s">
        <v>1</v>
      </c>
      <c r="D150" s="4" t="s">
        <v>1</v>
      </c>
      <c r="E150" s="4" t="s">
        <v>1</v>
      </c>
      <c r="F150" s="4" t="s">
        <v>1</v>
      </c>
    </row>
    <row r="151" spans="1:9" ht="21.75" thickBot="1" x14ac:dyDescent="0.3">
      <c r="A151" s="13">
        <v>1</v>
      </c>
      <c r="B151" s="70" t="s">
        <v>238</v>
      </c>
      <c r="C151" s="15">
        <f>C60-C126</f>
        <v>-3503</v>
      </c>
      <c r="D151" s="15">
        <v>0</v>
      </c>
      <c r="E151" s="15">
        <v>0</v>
      </c>
      <c r="F151" s="15">
        <v>0</v>
      </c>
    </row>
    <row r="152" spans="1:9" ht="32.25" thickBot="1" x14ac:dyDescent="0.3">
      <c r="A152" s="13" t="s">
        <v>17</v>
      </c>
      <c r="B152" s="70" t="s">
        <v>239</v>
      </c>
      <c r="C152" s="15">
        <f>C83-C146</f>
        <v>34448</v>
      </c>
      <c r="D152" s="15">
        <v>0</v>
      </c>
      <c r="E152" s="15">
        <v>0</v>
      </c>
      <c r="F152" s="15">
        <v>0</v>
      </c>
    </row>
  </sheetData>
  <mergeCells count="8">
    <mergeCell ref="A1:F1"/>
    <mergeCell ref="A2:B2"/>
    <mergeCell ref="A89:B89"/>
    <mergeCell ref="A149:C149"/>
    <mergeCell ref="A150:B150"/>
    <mergeCell ref="C3:F3"/>
    <mergeCell ref="A88:F88"/>
    <mergeCell ref="C90:F90"/>
  </mergeCells>
  <pageMargins left="0.31496062992125984" right="0.31496062992125984" top="0.86614173228346458" bottom="0.74803149606299213" header="0.31496062992125984" footer="0.31496062992125984"/>
  <pageSetup paperSize="9" orientation="portrait" r:id="rId1"/>
  <headerFooter>
    <oddHeader>&amp;C&amp;"-,Félkövér"&amp;9Tiszagyulaháza Község 2016. évi költségvetésének összevont mérlege&amp;R&amp;"-,Dőlt"&amp;8
 1. melléklet a 2/2016.(II.22.)Önkormányzati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Layout" zoomScaleNormal="100" workbookViewId="0">
      <selection activeCell="B1" sqref="B1:D1"/>
    </sheetView>
  </sheetViews>
  <sheetFormatPr defaultRowHeight="15" x14ac:dyDescent="0.25"/>
  <cols>
    <col min="1" max="1" width="5" style="355" customWidth="1"/>
    <col min="2" max="2" width="47" style="109" customWidth="1"/>
    <col min="3" max="4" width="15.140625" style="109" customWidth="1"/>
    <col min="5" max="256" width="9.140625" style="109"/>
    <col min="257" max="257" width="5" style="109" customWidth="1"/>
    <col min="258" max="258" width="47" style="109" customWidth="1"/>
    <col min="259" max="260" width="15.140625" style="109" customWidth="1"/>
    <col min="261" max="512" width="9.140625" style="109"/>
    <col min="513" max="513" width="5" style="109" customWidth="1"/>
    <col min="514" max="514" width="47" style="109" customWidth="1"/>
    <col min="515" max="516" width="15.140625" style="109" customWidth="1"/>
    <col min="517" max="768" width="9.140625" style="109"/>
    <col min="769" max="769" width="5" style="109" customWidth="1"/>
    <col min="770" max="770" width="47" style="109" customWidth="1"/>
    <col min="771" max="772" width="15.140625" style="109" customWidth="1"/>
    <col min="773" max="1024" width="9.140625" style="109"/>
    <col min="1025" max="1025" width="5" style="109" customWidth="1"/>
    <col min="1026" max="1026" width="47" style="109" customWidth="1"/>
    <col min="1027" max="1028" width="15.140625" style="109" customWidth="1"/>
    <col min="1029" max="1280" width="9.140625" style="109"/>
    <col min="1281" max="1281" width="5" style="109" customWidth="1"/>
    <col min="1282" max="1282" width="47" style="109" customWidth="1"/>
    <col min="1283" max="1284" width="15.140625" style="109" customWidth="1"/>
    <col min="1285" max="1536" width="9.140625" style="109"/>
    <col min="1537" max="1537" width="5" style="109" customWidth="1"/>
    <col min="1538" max="1538" width="47" style="109" customWidth="1"/>
    <col min="1539" max="1540" width="15.140625" style="109" customWidth="1"/>
    <col min="1541" max="1792" width="9.140625" style="109"/>
    <col min="1793" max="1793" width="5" style="109" customWidth="1"/>
    <col min="1794" max="1794" width="47" style="109" customWidth="1"/>
    <col min="1795" max="1796" width="15.140625" style="109" customWidth="1"/>
    <col min="1797" max="2048" width="9.140625" style="109"/>
    <col min="2049" max="2049" width="5" style="109" customWidth="1"/>
    <col min="2050" max="2050" width="47" style="109" customWidth="1"/>
    <col min="2051" max="2052" width="15.140625" style="109" customWidth="1"/>
    <col min="2053" max="2304" width="9.140625" style="109"/>
    <col min="2305" max="2305" width="5" style="109" customWidth="1"/>
    <col min="2306" max="2306" width="47" style="109" customWidth="1"/>
    <col min="2307" max="2308" width="15.140625" style="109" customWidth="1"/>
    <col min="2309" max="2560" width="9.140625" style="109"/>
    <col min="2561" max="2561" width="5" style="109" customWidth="1"/>
    <col min="2562" max="2562" width="47" style="109" customWidth="1"/>
    <col min="2563" max="2564" width="15.140625" style="109" customWidth="1"/>
    <col min="2565" max="2816" width="9.140625" style="109"/>
    <col min="2817" max="2817" width="5" style="109" customWidth="1"/>
    <col min="2818" max="2818" width="47" style="109" customWidth="1"/>
    <col min="2819" max="2820" width="15.140625" style="109" customWidth="1"/>
    <col min="2821" max="3072" width="9.140625" style="109"/>
    <col min="3073" max="3073" width="5" style="109" customWidth="1"/>
    <col min="3074" max="3074" width="47" style="109" customWidth="1"/>
    <col min="3075" max="3076" width="15.140625" style="109" customWidth="1"/>
    <col min="3077" max="3328" width="9.140625" style="109"/>
    <col min="3329" max="3329" width="5" style="109" customWidth="1"/>
    <col min="3330" max="3330" width="47" style="109" customWidth="1"/>
    <col min="3331" max="3332" width="15.140625" style="109" customWidth="1"/>
    <col min="3333" max="3584" width="9.140625" style="109"/>
    <col min="3585" max="3585" width="5" style="109" customWidth="1"/>
    <col min="3586" max="3586" width="47" style="109" customWidth="1"/>
    <col min="3587" max="3588" width="15.140625" style="109" customWidth="1"/>
    <col min="3589" max="3840" width="9.140625" style="109"/>
    <col min="3841" max="3841" width="5" style="109" customWidth="1"/>
    <col min="3842" max="3842" width="47" style="109" customWidth="1"/>
    <col min="3843" max="3844" width="15.140625" style="109" customWidth="1"/>
    <col min="3845" max="4096" width="9.140625" style="109"/>
    <col min="4097" max="4097" width="5" style="109" customWidth="1"/>
    <col min="4098" max="4098" width="47" style="109" customWidth="1"/>
    <col min="4099" max="4100" width="15.140625" style="109" customWidth="1"/>
    <col min="4101" max="4352" width="9.140625" style="109"/>
    <col min="4353" max="4353" width="5" style="109" customWidth="1"/>
    <col min="4354" max="4354" width="47" style="109" customWidth="1"/>
    <col min="4355" max="4356" width="15.140625" style="109" customWidth="1"/>
    <col min="4357" max="4608" width="9.140625" style="109"/>
    <col min="4609" max="4609" width="5" style="109" customWidth="1"/>
    <col min="4610" max="4610" width="47" style="109" customWidth="1"/>
    <col min="4611" max="4612" width="15.140625" style="109" customWidth="1"/>
    <col min="4613" max="4864" width="9.140625" style="109"/>
    <col min="4865" max="4865" width="5" style="109" customWidth="1"/>
    <col min="4866" max="4866" width="47" style="109" customWidth="1"/>
    <col min="4867" max="4868" width="15.140625" style="109" customWidth="1"/>
    <col min="4869" max="5120" width="9.140625" style="109"/>
    <col min="5121" max="5121" width="5" style="109" customWidth="1"/>
    <col min="5122" max="5122" width="47" style="109" customWidth="1"/>
    <col min="5123" max="5124" width="15.140625" style="109" customWidth="1"/>
    <col min="5125" max="5376" width="9.140625" style="109"/>
    <col min="5377" max="5377" width="5" style="109" customWidth="1"/>
    <col min="5378" max="5378" width="47" style="109" customWidth="1"/>
    <col min="5379" max="5380" width="15.140625" style="109" customWidth="1"/>
    <col min="5381" max="5632" width="9.140625" style="109"/>
    <col min="5633" max="5633" width="5" style="109" customWidth="1"/>
    <col min="5634" max="5634" width="47" style="109" customWidth="1"/>
    <col min="5635" max="5636" width="15.140625" style="109" customWidth="1"/>
    <col min="5637" max="5888" width="9.140625" style="109"/>
    <col min="5889" max="5889" width="5" style="109" customWidth="1"/>
    <col min="5890" max="5890" width="47" style="109" customWidth="1"/>
    <col min="5891" max="5892" width="15.140625" style="109" customWidth="1"/>
    <col min="5893" max="6144" width="9.140625" style="109"/>
    <col min="6145" max="6145" width="5" style="109" customWidth="1"/>
    <col min="6146" max="6146" width="47" style="109" customWidth="1"/>
    <col min="6147" max="6148" width="15.140625" style="109" customWidth="1"/>
    <col min="6149" max="6400" width="9.140625" style="109"/>
    <col min="6401" max="6401" width="5" style="109" customWidth="1"/>
    <col min="6402" max="6402" width="47" style="109" customWidth="1"/>
    <col min="6403" max="6404" width="15.140625" style="109" customWidth="1"/>
    <col min="6405" max="6656" width="9.140625" style="109"/>
    <col min="6657" max="6657" width="5" style="109" customWidth="1"/>
    <col min="6658" max="6658" width="47" style="109" customWidth="1"/>
    <col min="6659" max="6660" width="15.140625" style="109" customWidth="1"/>
    <col min="6661" max="6912" width="9.140625" style="109"/>
    <col min="6913" max="6913" width="5" style="109" customWidth="1"/>
    <col min="6914" max="6914" width="47" style="109" customWidth="1"/>
    <col min="6915" max="6916" width="15.140625" style="109" customWidth="1"/>
    <col min="6917" max="7168" width="9.140625" style="109"/>
    <col min="7169" max="7169" width="5" style="109" customWidth="1"/>
    <col min="7170" max="7170" width="47" style="109" customWidth="1"/>
    <col min="7171" max="7172" width="15.140625" style="109" customWidth="1"/>
    <col min="7173" max="7424" width="9.140625" style="109"/>
    <col min="7425" max="7425" width="5" style="109" customWidth="1"/>
    <col min="7426" max="7426" width="47" style="109" customWidth="1"/>
    <col min="7427" max="7428" width="15.140625" style="109" customWidth="1"/>
    <col min="7429" max="7680" width="9.140625" style="109"/>
    <col min="7681" max="7681" width="5" style="109" customWidth="1"/>
    <col min="7682" max="7682" width="47" style="109" customWidth="1"/>
    <col min="7683" max="7684" width="15.140625" style="109" customWidth="1"/>
    <col min="7685" max="7936" width="9.140625" style="109"/>
    <col min="7937" max="7937" width="5" style="109" customWidth="1"/>
    <col min="7938" max="7938" width="47" style="109" customWidth="1"/>
    <col min="7939" max="7940" width="15.140625" style="109" customWidth="1"/>
    <col min="7941" max="8192" width="9.140625" style="109"/>
    <col min="8193" max="8193" width="5" style="109" customWidth="1"/>
    <col min="8194" max="8194" width="47" style="109" customWidth="1"/>
    <col min="8195" max="8196" width="15.140625" style="109" customWidth="1"/>
    <col min="8197" max="8448" width="9.140625" style="109"/>
    <col min="8449" max="8449" width="5" style="109" customWidth="1"/>
    <col min="8450" max="8450" width="47" style="109" customWidth="1"/>
    <col min="8451" max="8452" width="15.140625" style="109" customWidth="1"/>
    <col min="8453" max="8704" width="9.140625" style="109"/>
    <col min="8705" max="8705" width="5" style="109" customWidth="1"/>
    <col min="8706" max="8706" width="47" style="109" customWidth="1"/>
    <col min="8707" max="8708" width="15.140625" style="109" customWidth="1"/>
    <col min="8709" max="8960" width="9.140625" style="109"/>
    <col min="8961" max="8961" width="5" style="109" customWidth="1"/>
    <col min="8962" max="8962" width="47" style="109" customWidth="1"/>
    <col min="8963" max="8964" width="15.140625" style="109" customWidth="1"/>
    <col min="8965" max="9216" width="9.140625" style="109"/>
    <col min="9217" max="9217" width="5" style="109" customWidth="1"/>
    <col min="9218" max="9218" width="47" style="109" customWidth="1"/>
    <col min="9219" max="9220" width="15.140625" style="109" customWidth="1"/>
    <col min="9221" max="9472" width="9.140625" style="109"/>
    <col min="9473" max="9473" width="5" style="109" customWidth="1"/>
    <col min="9474" max="9474" width="47" style="109" customWidth="1"/>
    <col min="9475" max="9476" width="15.140625" style="109" customWidth="1"/>
    <col min="9477" max="9728" width="9.140625" style="109"/>
    <col min="9729" max="9729" width="5" style="109" customWidth="1"/>
    <col min="9730" max="9730" width="47" style="109" customWidth="1"/>
    <col min="9731" max="9732" width="15.140625" style="109" customWidth="1"/>
    <col min="9733" max="9984" width="9.140625" style="109"/>
    <col min="9985" max="9985" width="5" style="109" customWidth="1"/>
    <col min="9986" max="9986" width="47" style="109" customWidth="1"/>
    <col min="9987" max="9988" width="15.140625" style="109" customWidth="1"/>
    <col min="9989" max="10240" width="9.140625" style="109"/>
    <col min="10241" max="10241" width="5" style="109" customWidth="1"/>
    <col min="10242" max="10242" width="47" style="109" customWidth="1"/>
    <col min="10243" max="10244" width="15.140625" style="109" customWidth="1"/>
    <col min="10245" max="10496" width="9.140625" style="109"/>
    <col min="10497" max="10497" width="5" style="109" customWidth="1"/>
    <col min="10498" max="10498" width="47" style="109" customWidth="1"/>
    <col min="10499" max="10500" width="15.140625" style="109" customWidth="1"/>
    <col min="10501" max="10752" width="9.140625" style="109"/>
    <col min="10753" max="10753" width="5" style="109" customWidth="1"/>
    <col min="10754" max="10754" width="47" style="109" customWidth="1"/>
    <col min="10755" max="10756" width="15.140625" style="109" customWidth="1"/>
    <col min="10757" max="11008" width="9.140625" style="109"/>
    <col min="11009" max="11009" width="5" style="109" customWidth="1"/>
    <col min="11010" max="11010" width="47" style="109" customWidth="1"/>
    <col min="11011" max="11012" width="15.140625" style="109" customWidth="1"/>
    <col min="11013" max="11264" width="9.140625" style="109"/>
    <col min="11265" max="11265" width="5" style="109" customWidth="1"/>
    <col min="11266" max="11266" width="47" style="109" customWidth="1"/>
    <col min="11267" max="11268" width="15.140625" style="109" customWidth="1"/>
    <col min="11269" max="11520" width="9.140625" style="109"/>
    <col min="11521" max="11521" width="5" style="109" customWidth="1"/>
    <col min="11522" max="11522" width="47" style="109" customWidth="1"/>
    <col min="11523" max="11524" width="15.140625" style="109" customWidth="1"/>
    <col min="11525" max="11776" width="9.140625" style="109"/>
    <col min="11777" max="11777" width="5" style="109" customWidth="1"/>
    <col min="11778" max="11778" width="47" style="109" customWidth="1"/>
    <col min="11779" max="11780" width="15.140625" style="109" customWidth="1"/>
    <col min="11781" max="12032" width="9.140625" style="109"/>
    <col min="12033" max="12033" width="5" style="109" customWidth="1"/>
    <col min="12034" max="12034" width="47" style="109" customWidth="1"/>
    <col min="12035" max="12036" width="15.140625" style="109" customWidth="1"/>
    <col min="12037" max="12288" width="9.140625" style="109"/>
    <col min="12289" max="12289" width="5" style="109" customWidth="1"/>
    <col min="12290" max="12290" width="47" style="109" customWidth="1"/>
    <col min="12291" max="12292" width="15.140625" style="109" customWidth="1"/>
    <col min="12293" max="12544" width="9.140625" style="109"/>
    <col min="12545" max="12545" width="5" style="109" customWidth="1"/>
    <col min="12546" max="12546" width="47" style="109" customWidth="1"/>
    <col min="12547" max="12548" width="15.140625" style="109" customWidth="1"/>
    <col min="12549" max="12800" width="9.140625" style="109"/>
    <col min="12801" max="12801" width="5" style="109" customWidth="1"/>
    <col min="12802" max="12802" width="47" style="109" customWidth="1"/>
    <col min="12803" max="12804" width="15.140625" style="109" customWidth="1"/>
    <col min="12805" max="13056" width="9.140625" style="109"/>
    <col min="13057" max="13057" width="5" style="109" customWidth="1"/>
    <col min="13058" max="13058" width="47" style="109" customWidth="1"/>
    <col min="13059" max="13060" width="15.140625" style="109" customWidth="1"/>
    <col min="13061" max="13312" width="9.140625" style="109"/>
    <col min="13313" max="13313" width="5" style="109" customWidth="1"/>
    <col min="13314" max="13314" width="47" style="109" customWidth="1"/>
    <col min="13315" max="13316" width="15.140625" style="109" customWidth="1"/>
    <col min="13317" max="13568" width="9.140625" style="109"/>
    <col min="13569" max="13569" width="5" style="109" customWidth="1"/>
    <col min="13570" max="13570" width="47" style="109" customWidth="1"/>
    <col min="13571" max="13572" width="15.140625" style="109" customWidth="1"/>
    <col min="13573" max="13824" width="9.140625" style="109"/>
    <col min="13825" max="13825" width="5" style="109" customWidth="1"/>
    <col min="13826" max="13826" width="47" style="109" customWidth="1"/>
    <col min="13827" max="13828" width="15.140625" style="109" customWidth="1"/>
    <col min="13829" max="14080" width="9.140625" style="109"/>
    <col min="14081" max="14081" width="5" style="109" customWidth="1"/>
    <col min="14082" max="14082" width="47" style="109" customWidth="1"/>
    <col min="14083" max="14084" width="15.140625" style="109" customWidth="1"/>
    <col min="14085" max="14336" width="9.140625" style="109"/>
    <col min="14337" max="14337" width="5" style="109" customWidth="1"/>
    <col min="14338" max="14338" width="47" style="109" customWidth="1"/>
    <col min="14339" max="14340" width="15.140625" style="109" customWidth="1"/>
    <col min="14341" max="14592" width="9.140625" style="109"/>
    <col min="14593" max="14593" width="5" style="109" customWidth="1"/>
    <col min="14594" max="14594" width="47" style="109" customWidth="1"/>
    <col min="14595" max="14596" width="15.140625" style="109" customWidth="1"/>
    <col min="14597" max="14848" width="9.140625" style="109"/>
    <col min="14849" max="14849" width="5" style="109" customWidth="1"/>
    <col min="14850" max="14850" width="47" style="109" customWidth="1"/>
    <col min="14851" max="14852" width="15.140625" style="109" customWidth="1"/>
    <col min="14853" max="15104" width="9.140625" style="109"/>
    <col min="15105" max="15105" width="5" style="109" customWidth="1"/>
    <col min="15106" max="15106" width="47" style="109" customWidth="1"/>
    <col min="15107" max="15108" width="15.140625" style="109" customWidth="1"/>
    <col min="15109" max="15360" width="9.140625" style="109"/>
    <col min="15361" max="15361" width="5" style="109" customWidth="1"/>
    <col min="15362" max="15362" width="47" style="109" customWidth="1"/>
    <col min="15363" max="15364" width="15.140625" style="109" customWidth="1"/>
    <col min="15365" max="15616" width="9.140625" style="109"/>
    <col min="15617" max="15617" width="5" style="109" customWidth="1"/>
    <col min="15618" max="15618" width="47" style="109" customWidth="1"/>
    <col min="15619" max="15620" width="15.140625" style="109" customWidth="1"/>
    <col min="15621" max="15872" width="9.140625" style="109"/>
    <col min="15873" max="15873" width="5" style="109" customWidth="1"/>
    <col min="15874" max="15874" width="47" style="109" customWidth="1"/>
    <col min="15875" max="15876" width="15.140625" style="109" customWidth="1"/>
    <col min="15877" max="16128" width="9.140625" style="109"/>
    <col min="16129" max="16129" width="5" style="109" customWidth="1"/>
    <col min="16130" max="16130" width="47" style="109" customWidth="1"/>
    <col min="16131" max="16132" width="15.140625" style="109" customWidth="1"/>
    <col min="16133" max="16384" width="9.140625" style="109"/>
  </cols>
  <sheetData>
    <row r="1" spans="1:5" ht="31.5" customHeight="1" x14ac:dyDescent="0.25">
      <c r="B1" s="356"/>
      <c r="C1" s="356"/>
      <c r="D1" s="356"/>
    </row>
    <row r="2" spans="1:5" s="359" customFormat="1" ht="16.5" thickBot="1" x14ac:dyDescent="0.3">
      <c r="A2" s="357"/>
      <c r="B2" s="358"/>
      <c r="D2" s="360" t="s">
        <v>249</v>
      </c>
      <c r="E2" s="360"/>
    </row>
    <row r="3" spans="1:5" s="364" customFormat="1" ht="48" customHeight="1" thickBot="1" x14ac:dyDescent="0.3">
      <c r="A3" s="361" t="s">
        <v>262</v>
      </c>
      <c r="B3" s="362" t="s">
        <v>3</v>
      </c>
      <c r="C3" s="362" t="s">
        <v>358</v>
      </c>
      <c r="D3" s="363" t="s">
        <v>359</v>
      </c>
    </row>
    <row r="4" spans="1:5" s="364" customFormat="1" ht="14.1" customHeight="1" thickBot="1" x14ac:dyDescent="0.3">
      <c r="A4" s="365" t="s">
        <v>240</v>
      </c>
      <c r="B4" s="111" t="s">
        <v>241</v>
      </c>
      <c r="C4" s="111" t="s">
        <v>242</v>
      </c>
      <c r="D4" s="112" t="s">
        <v>250</v>
      </c>
    </row>
    <row r="5" spans="1:5" ht="18" customHeight="1" x14ac:dyDescent="0.25">
      <c r="A5" s="366" t="s">
        <v>4</v>
      </c>
      <c r="B5" s="367" t="s">
        <v>360</v>
      </c>
      <c r="C5" s="368"/>
      <c r="D5" s="254"/>
    </row>
    <row r="6" spans="1:5" ht="18" customHeight="1" x14ac:dyDescent="0.25">
      <c r="A6" s="369" t="s">
        <v>17</v>
      </c>
      <c r="B6" s="370" t="s">
        <v>361</v>
      </c>
      <c r="C6" s="371"/>
      <c r="D6" s="237"/>
    </row>
    <row r="7" spans="1:5" ht="18" customHeight="1" x14ac:dyDescent="0.25">
      <c r="A7" s="369" t="s">
        <v>31</v>
      </c>
      <c r="B7" s="370" t="s">
        <v>362</v>
      </c>
      <c r="C7" s="371"/>
      <c r="D7" s="237"/>
    </row>
    <row r="8" spans="1:5" ht="18" customHeight="1" x14ac:dyDescent="0.25">
      <c r="A8" s="369" t="s">
        <v>211</v>
      </c>
      <c r="B8" s="370" t="s">
        <v>363</v>
      </c>
      <c r="C8" s="371"/>
      <c r="D8" s="237"/>
    </row>
    <row r="9" spans="1:5" ht="18" customHeight="1" x14ac:dyDescent="0.25">
      <c r="A9" s="369" t="s">
        <v>59</v>
      </c>
      <c r="B9" s="370" t="s">
        <v>364</v>
      </c>
      <c r="C9" s="371"/>
      <c r="D9" s="237"/>
    </row>
    <row r="10" spans="1:5" ht="18" customHeight="1" x14ac:dyDescent="0.25">
      <c r="A10" s="369" t="s">
        <v>81</v>
      </c>
      <c r="B10" s="370" t="s">
        <v>365</v>
      </c>
      <c r="C10" s="371"/>
      <c r="D10" s="237"/>
    </row>
    <row r="11" spans="1:5" ht="18" customHeight="1" x14ac:dyDescent="0.25">
      <c r="A11" s="369" t="s">
        <v>222</v>
      </c>
      <c r="B11" s="372" t="s">
        <v>366</v>
      </c>
      <c r="C11" s="371"/>
      <c r="D11" s="237"/>
    </row>
    <row r="12" spans="1:5" ht="18" customHeight="1" x14ac:dyDescent="0.25">
      <c r="A12" s="369" t="s">
        <v>113</v>
      </c>
      <c r="B12" s="372" t="s">
        <v>367</v>
      </c>
      <c r="C12" s="371">
        <v>2000</v>
      </c>
      <c r="D12" s="237">
        <v>400</v>
      </c>
    </row>
    <row r="13" spans="1:5" ht="18" customHeight="1" x14ac:dyDescent="0.25">
      <c r="A13" s="369" t="s">
        <v>234</v>
      </c>
      <c r="B13" s="372" t="s">
        <v>368</v>
      </c>
      <c r="C13" s="371"/>
      <c r="D13" s="237"/>
    </row>
    <row r="14" spans="1:5" ht="18" customHeight="1" x14ac:dyDescent="0.25">
      <c r="A14" s="369" t="s">
        <v>279</v>
      </c>
      <c r="B14" s="372" t="s">
        <v>369</v>
      </c>
      <c r="C14" s="371"/>
      <c r="D14" s="237"/>
    </row>
    <row r="15" spans="1:5" ht="22.5" customHeight="1" x14ac:dyDescent="0.25">
      <c r="A15" s="369" t="s">
        <v>280</v>
      </c>
      <c r="B15" s="372" t="s">
        <v>370</v>
      </c>
      <c r="C15" s="371"/>
      <c r="D15" s="237"/>
    </row>
    <row r="16" spans="1:5" ht="18" customHeight="1" x14ac:dyDescent="0.25">
      <c r="A16" s="369" t="s">
        <v>281</v>
      </c>
      <c r="B16" s="370" t="s">
        <v>371</v>
      </c>
      <c r="C16" s="371"/>
      <c r="D16" s="237"/>
    </row>
    <row r="17" spans="1:4" ht="18" customHeight="1" x14ac:dyDescent="0.25">
      <c r="A17" s="369" t="s">
        <v>284</v>
      </c>
      <c r="B17" s="370" t="s">
        <v>372</v>
      </c>
      <c r="C17" s="371"/>
      <c r="D17" s="237"/>
    </row>
    <row r="18" spans="1:4" ht="18" customHeight="1" x14ac:dyDescent="0.25">
      <c r="A18" s="369" t="s">
        <v>287</v>
      </c>
      <c r="B18" s="370" t="s">
        <v>373</v>
      </c>
      <c r="C18" s="371"/>
      <c r="D18" s="237"/>
    </row>
    <row r="19" spans="1:4" ht="18" customHeight="1" x14ac:dyDescent="0.25">
      <c r="A19" s="369" t="s">
        <v>290</v>
      </c>
      <c r="B19" s="370" t="s">
        <v>374</v>
      </c>
      <c r="C19" s="371"/>
      <c r="D19" s="237"/>
    </row>
    <row r="20" spans="1:4" ht="18" customHeight="1" x14ac:dyDescent="0.25">
      <c r="A20" s="369" t="s">
        <v>293</v>
      </c>
      <c r="B20" s="370" t="s">
        <v>375</v>
      </c>
      <c r="C20" s="371"/>
      <c r="D20" s="237"/>
    </row>
    <row r="21" spans="1:4" ht="18" customHeight="1" x14ac:dyDescent="0.25">
      <c r="A21" s="369" t="s">
        <v>296</v>
      </c>
      <c r="B21" s="373"/>
      <c r="C21" s="236"/>
      <c r="D21" s="237"/>
    </row>
    <row r="22" spans="1:4" ht="18" customHeight="1" x14ac:dyDescent="0.25">
      <c r="A22" s="369" t="s">
        <v>299</v>
      </c>
      <c r="B22" s="374"/>
      <c r="C22" s="236"/>
      <c r="D22" s="237"/>
    </row>
    <row r="23" spans="1:4" ht="18" customHeight="1" x14ac:dyDescent="0.25">
      <c r="A23" s="369" t="s">
        <v>302</v>
      </c>
      <c r="B23" s="374"/>
      <c r="C23" s="236"/>
      <c r="D23" s="237"/>
    </row>
    <row r="24" spans="1:4" ht="18" customHeight="1" x14ac:dyDescent="0.25">
      <c r="A24" s="369" t="s">
        <v>305</v>
      </c>
      <c r="B24" s="374"/>
      <c r="C24" s="236"/>
      <c r="D24" s="237"/>
    </row>
    <row r="25" spans="1:4" ht="18" customHeight="1" x14ac:dyDescent="0.25">
      <c r="A25" s="369" t="s">
        <v>307</v>
      </c>
      <c r="B25" s="374"/>
      <c r="C25" s="236"/>
      <c r="D25" s="237"/>
    </row>
    <row r="26" spans="1:4" ht="18" customHeight="1" x14ac:dyDescent="0.25">
      <c r="A26" s="369" t="s">
        <v>310</v>
      </c>
      <c r="B26" s="374"/>
      <c r="C26" s="236"/>
      <c r="D26" s="237"/>
    </row>
    <row r="27" spans="1:4" ht="18" customHeight="1" x14ac:dyDescent="0.25">
      <c r="A27" s="369" t="s">
        <v>313</v>
      </c>
      <c r="B27" s="374"/>
      <c r="C27" s="236"/>
      <c r="D27" s="237"/>
    </row>
    <row r="28" spans="1:4" ht="18" customHeight="1" x14ac:dyDescent="0.25">
      <c r="A28" s="369" t="s">
        <v>316</v>
      </c>
      <c r="B28" s="374"/>
      <c r="C28" s="236"/>
      <c r="D28" s="237"/>
    </row>
    <row r="29" spans="1:4" ht="18" customHeight="1" thickBot="1" x14ac:dyDescent="0.3">
      <c r="A29" s="375" t="s">
        <v>346</v>
      </c>
      <c r="B29" s="376"/>
      <c r="C29" s="377"/>
      <c r="D29" s="378"/>
    </row>
    <row r="30" spans="1:4" ht="18" customHeight="1" thickBot="1" x14ac:dyDescent="0.3">
      <c r="A30" s="379" t="s">
        <v>349</v>
      </c>
      <c r="B30" s="380" t="s">
        <v>245</v>
      </c>
      <c r="C30" s="381">
        <f>+C5+C6+C7+C8+C9+C16+C17+C18+C19+C20+C21+C22+C23+C24+C25+C26+C27+C28+C29</f>
        <v>0</v>
      </c>
      <c r="D30" s="382">
        <f>+D5+D6+D7+D8+D9+D16+D17+D18+D19+D20+D21+D22+D23+D24+D25+D26+D27+D28+D29</f>
        <v>0</v>
      </c>
    </row>
    <row r="31" spans="1:4" ht="8.25" customHeight="1" x14ac:dyDescent="0.25">
      <c r="A31" s="383"/>
      <c r="B31" s="384"/>
      <c r="C31" s="384"/>
      <c r="D31" s="384"/>
    </row>
  </sheetData>
  <mergeCells count="2">
    <mergeCell ref="B1:D1"/>
    <mergeCell ref="B31:D3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&amp;C&amp;"-,Félkövér"&amp;9Tiszagyulaháza község által adott közvetett támogatások bemutatása&amp;R&amp;"-,Dőlt"&amp;8
 10.melléklet a 2/2016.(II.22.)Önkormányzati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abSelected="1" view="pageLayout" zoomScaleNormal="100" workbookViewId="0">
      <selection sqref="A1:O1"/>
    </sheetView>
  </sheetViews>
  <sheetFormatPr defaultRowHeight="15.75" x14ac:dyDescent="0.25"/>
  <cols>
    <col min="1" max="1" width="5.42578125" style="388" customWidth="1"/>
    <col min="2" max="2" width="26.7109375" style="387" customWidth="1"/>
    <col min="3" max="4" width="7.7109375" style="387" customWidth="1"/>
    <col min="5" max="5" width="8.140625" style="387" customWidth="1"/>
    <col min="6" max="6" width="7.5703125" style="387" customWidth="1"/>
    <col min="7" max="7" width="7.42578125" style="387" customWidth="1"/>
    <col min="8" max="8" width="7.5703125" style="387" customWidth="1"/>
    <col min="9" max="9" width="7" style="387" customWidth="1"/>
    <col min="10" max="14" width="8.140625" style="387" customWidth="1"/>
    <col min="15" max="15" width="10.85546875" style="388" customWidth="1"/>
    <col min="16" max="256" width="9.140625" style="387"/>
    <col min="257" max="257" width="4.140625" style="387" customWidth="1"/>
    <col min="258" max="258" width="26.7109375" style="387" customWidth="1"/>
    <col min="259" max="260" width="7.7109375" style="387" customWidth="1"/>
    <col min="261" max="261" width="8.140625" style="387" customWidth="1"/>
    <col min="262" max="262" width="7.5703125" style="387" customWidth="1"/>
    <col min="263" max="263" width="7.42578125" style="387" customWidth="1"/>
    <col min="264" max="264" width="7.5703125" style="387" customWidth="1"/>
    <col min="265" max="265" width="7" style="387" customWidth="1"/>
    <col min="266" max="270" width="8.140625" style="387" customWidth="1"/>
    <col min="271" max="271" width="10.85546875" style="387" customWidth="1"/>
    <col min="272" max="512" width="9.140625" style="387"/>
    <col min="513" max="513" width="4.140625" style="387" customWidth="1"/>
    <col min="514" max="514" width="26.7109375" style="387" customWidth="1"/>
    <col min="515" max="516" width="7.7109375" style="387" customWidth="1"/>
    <col min="517" max="517" width="8.140625" style="387" customWidth="1"/>
    <col min="518" max="518" width="7.5703125" style="387" customWidth="1"/>
    <col min="519" max="519" width="7.42578125" style="387" customWidth="1"/>
    <col min="520" max="520" width="7.5703125" style="387" customWidth="1"/>
    <col min="521" max="521" width="7" style="387" customWidth="1"/>
    <col min="522" max="526" width="8.140625" style="387" customWidth="1"/>
    <col min="527" max="527" width="10.85546875" style="387" customWidth="1"/>
    <col min="528" max="768" width="9.140625" style="387"/>
    <col min="769" max="769" width="4.140625" style="387" customWidth="1"/>
    <col min="770" max="770" width="26.7109375" style="387" customWidth="1"/>
    <col min="771" max="772" width="7.7109375" style="387" customWidth="1"/>
    <col min="773" max="773" width="8.140625" style="387" customWidth="1"/>
    <col min="774" max="774" width="7.5703125" style="387" customWidth="1"/>
    <col min="775" max="775" width="7.42578125" style="387" customWidth="1"/>
    <col min="776" max="776" width="7.5703125" style="387" customWidth="1"/>
    <col min="777" max="777" width="7" style="387" customWidth="1"/>
    <col min="778" max="782" width="8.140625" style="387" customWidth="1"/>
    <col min="783" max="783" width="10.85546875" style="387" customWidth="1"/>
    <col min="784" max="1024" width="9.140625" style="387"/>
    <col min="1025" max="1025" width="4.140625" style="387" customWidth="1"/>
    <col min="1026" max="1026" width="26.7109375" style="387" customWidth="1"/>
    <col min="1027" max="1028" width="7.7109375" style="387" customWidth="1"/>
    <col min="1029" max="1029" width="8.140625" style="387" customWidth="1"/>
    <col min="1030" max="1030" width="7.5703125" style="387" customWidth="1"/>
    <col min="1031" max="1031" width="7.42578125" style="387" customWidth="1"/>
    <col min="1032" max="1032" width="7.5703125" style="387" customWidth="1"/>
    <col min="1033" max="1033" width="7" style="387" customWidth="1"/>
    <col min="1034" max="1038" width="8.140625" style="387" customWidth="1"/>
    <col min="1039" max="1039" width="10.85546875" style="387" customWidth="1"/>
    <col min="1040" max="1280" width="9.140625" style="387"/>
    <col min="1281" max="1281" width="4.140625" style="387" customWidth="1"/>
    <col min="1282" max="1282" width="26.7109375" style="387" customWidth="1"/>
    <col min="1283" max="1284" width="7.7109375" style="387" customWidth="1"/>
    <col min="1285" max="1285" width="8.140625" style="387" customWidth="1"/>
    <col min="1286" max="1286" width="7.5703125" style="387" customWidth="1"/>
    <col min="1287" max="1287" width="7.42578125" style="387" customWidth="1"/>
    <col min="1288" max="1288" width="7.5703125" style="387" customWidth="1"/>
    <col min="1289" max="1289" width="7" style="387" customWidth="1"/>
    <col min="1290" max="1294" width="8.140625" style="387" customWidth="1"/>
    <col min="1295" max="1295" width="10.85546875" style="387" customWidth="1"/>
    <col min="1296" max="1536" width="9.140625" style="387"/>
    <col min="1537" max="1537" width="4.140625" style="387" customWidth="1"/>
    <col min="1538" max="1538" width="26.7109375" style="387" customWidth="1"/>
    <col min="1539" max="1540" width="7.7109375" style="387" customWidth="1"/>
    <col min="1541" max="1541" width="8.140625" style="387" customWidth="1"/>
    <col min="1542" max="1542" width="7.5703125" style="387" customWidth="1"/>
    <col min="1543" max="1543" width="7.42578125" style="387" customWidth="1"/>
    <col min="1544" max="1544" width="7.5703125" style="387" customWidth="1"/>
    <col min="1545" max="1545" width="7" style="387" customWidth="1"/>
    <col min="1546" max="1550" width="8.140625" style="387" customWidth="1"/>
    <col min="1551" max="1551" width="10.85546875" style="387" customWidth="1"/>
    <col min="1552" max="1792" width="9.140625" style="387"/>
    <col min="1793" max="1793" width="4.140625" style="387" customWidth="1"/>
    <col min="1794" max="1794" width="26.7109375" style="387" customWidth="1"/>
    <col min="1795" max="1796" width="7.7109375" style="387" customWidth="1"/>
    <col min="1797" max="1797" width="8.140625" style="387" customWidth="1"/>
    <col min="1798" max="1798" width="7.5703125" style="387" customWidth="1"/>
    <col min="1799" max="1799" width="7.42578125" style="387" customWidth="1"/>
    <col min="1800" max="1800" width="7.5703125" style="387" customWidth="1"/>
    <col min="1801" max="1801" width="7" style="387" customWidth="1"/>
    <col min="1802" max="1806" width="8.140625" style="387" customWidth="1"/>
    <col min="1807" max="1807" width="10.85546875" style="387" customWidth="1"/>
    <col min="1808" max="2048" width="9.140625" style="387"/>
    <col min="2049" max="2049" width="4.140625" style="387" customWidth="1"/>
    <col min="2050" max="2050" width="26.7109375" style="387" customWidth="1"/>
    <col min="2051" max="2052" width="7.7109375" style="387" customWidth="1"/>
    <col min="2053" max="2053" width="8.140625" style="387" customWidth="1"/>
    <col min="2054" max="2054" width="7.5703125" style="387" customWidth="1"/>
    <col min="2055" max="2055" width="7.42578125" style="387" customWidth="1"/>
    <col min="2056" max="2056" width="7.5703125" style="387" customWidth="1"/>
    <col min="2057" max="2057" width="7" style="387" customWidth="1"/>
    <col min="2058" max="2062" width="8.140625" style="387" customWidth="1"/>
    <col min="2063" max="2063" width="10.85546875" style="387" customWidth="1"/>
    <col min="2064" max="2304" width="9.140625" style="387"/>
    <col min="2305" max="2305" width="4.140625" style="387" customWidth="1"/>
    <col min="2306" max="2306" width="26.7109375" style="387" customWidth="1"/>
    <col min="2307" max="2308" width="7.7109375" style="387" customWidth="1"/>
    <col min="2309" max="2309" width="8.140625" style="387" customWidth="1"/>
    <col min="2310" max="2310" width="7.5703125" style="387" customWidth="1"/>
    <col min="2311" max="2311" width="7.42578125" style="387" customWidth="1"/>
    <col min="2312" max="2312" width="7.5703125" style="387" customWidth="1"/>
    <col min="2313" max="2313" width="7" style="387" customWidth="1"/>
    <col min="2314" max="2318" width="8.140625" style="387" customWidth="1"/>
    <col min="2319" max="2319" width="10.85546875" style="387" customWidth="1"/>
    <col min="2320" max="2560" width="9.140625" style="387"/>
    <col min="2561" max="2561" width="4.140625" style="387" customWidth="1"/>
    <col min="2562" max="2562" width="26.7109375" style="387" customWidth="1"/>
    <col min="2563" max="2564" width="7.7109375" style="387" customWidth="1"/>
    <col min="2565" max="2565" width="8.140625" style="387" customWidth="1"/>
    <col min="2566" max="2566" width="7.5703125" style="387" customWidth="1"/>
    <col min="2567" max="2567" width="7.42578125" style="387" customWidth="1"/>
    <col min="2568" max="2568" width="7.5703125" style="387" customWidth="1"/>
    <col min="2569" max="2569" width="7" style="387" customWidth="1"/>
    <col min="2570" max="2574" width="8.140625" style="387" customWidth="1"/>
    <col min="2575" max="2575" width="10.85546875" style="387" customWidth="1"/>
    <col min="2576" max="2816" width="9.140625" style="387"/>
    <col min="2817" max="2817" width="4.140625" style="387" customWidth="1"/>
    <col min="2818" max="2818" width="26.7109375" style="387" customWidth="1"/>
    <col min="2819" max="2820" width="7.7109375" style="387" customWidth="1"/>
    <col min="2821" max="2821" width="8.140625" style="387" customWidth="1"/>
    <col min="2822" max="2822" width="7.5703125" style="387" customWidth="1"/>
    <col min="2823" max="2823" width="7.42578125" style="387" customWidth="1"/>
    <col min="2824" max="2824" width="7.5703125" style="387" customWidth="1"/>
    <col min="2825" max="2825" width="7" style="387" customWidth="1"/>
    <col min="2826" max="2830" width="8.140625" style="387" customWidth="1"/>
    <col min="2831" max="2831" width="10.85546875" style="387" customWidth="1"/>
    <col min="2832" max="3072" width="9.140625" style="387"/>
    <col min="3073" max="3073" width="4.140625" style="387" customWidth="1"/>
    <col min="3074" max="3074" width="26.7109375" style="387" customWidth="1"/>
    <col min="3075" max="3076" width="7.7109375" style="387" customWidth="1"/>
    <col min="3077" max="3077" width="8.140625" style="387" customWidth="1"/>
    <col min="3078" max="3078" width="7.5703125" style="387" customWidth="1"/>
    <col min="3079" max="3079" width="7.42578125" style="387" customWidth="1"/>
    <col min="3080" max="3080" width="7.5703125" style="387" customWidth="1"/>
    <col min="3081" max="3081" width="7" style="387" customWidth="1"/>
    <col min="3082" max="3086" width="8.140625" style="387" customWidth="1"/>
    <col min="3087" max="3087" width="10.85546875" style="387" customWidth="1"/>
    <col min="3088" max="3328" width="9.140625" style="387"/>
    <col min="3329" max="3329" width="4.140625" style="387" customWidth="1"/>
    <col min="3330" max="3330" width="26.7109375" style="387" customWidth="1"/>
    <col min="3331" max="3332" width="7.7109375" style="387" customWidth="1"/>
    <col min="3333" max="3333" width="8.140625" style="387" customWidth="1"/>
    <col min="3334" max="3334" width="7.5703125" style="387" customWidth="1"/>
    <col min="3335" max="3335" width="7.42578125" style="387" customWidth="1"/>
    <col min="3336" max="3336" width="7.5703125" style="387" customWidth="1"/>
    <col min="3337" max="3337" width="7" style="387" customWidth="1"/>
    <col min="3338" max="3342" width="8.140625" style="387" customWidth="1"/>
    <col min="3343" max="3343" width="10.85546875" style="387" customWidth="1"/>
    <col min="3344" max="3584" width="9.140625" style="387"/>
    <col min="3585" max="3585" width="4.140625" style="387" customWidth="1"/>
    <col min="3586" max="3586" width="26.7109375" style="387" customWidth="1"/>
    <col min="3587" max="3588" width="7.7109375" style="387" customWidth="1"/>
    <col min="3589" max="3589" width="8.140625" style="387" customWidth="1"/>
    <col min="3590" max="3590" width="7.5703125" style="387" customWidth="1"/>
    <col min="3591" max="3591" width="7.42578125" style="387" customWidth="1"/>
    <col min="3592" max="3592" width="7.5703125" style="387" customWidth="1"/>
    <col min="3593" max="3593" width="7" style="387" customWidth="1"/>
    <col min="3594" max="3598" width="8.140625" style="387" customWidth="1"/>
    <col min="3599" max="3599" width="10.85546875" style="387" customWidth="1"/>
    <col min="3600" max="3840" width="9.140625" style="387"/>
    <col min="3841" max="3841" width="4.140625" style="387" customWidth="1"/>
    <col min="3842" max="3842" width="26.7109375" style="387" customWidth="1"/>
    <col min="3843" max="3844" width="7.7109375" style="387" customWidth="1"/>
    <col min="3845" max="3845" width="8.140625" style="387" customWidth="1"/>
    <col min="3846" max="3846" width="7.5703125" style="387" customWidth="1"/>
    <col min="3847" max="3847" width="7.42578125" style="387" customWidth="1"/>
    <col min="3848" max="3848" width="7.5703125" style="387" customWidth="1"/>
    <col min="3849" max="3849" width="7" style="387" customWidth="1"/>
    <col min="3850" max="3854" width="8.140625" style="387" customWidth="1"/>
    <col min="3855" max="3855" width="10.85546875" style="387" customWidth="1"/>
    <col min="3856" max="4096" width="9.140625" style="387"/>
    <col min="4097" max="4097" width="4.140625" style="387" customWidth="1"/>
    <col min="4098" max="4098" width="26.7109375" style="387" customWidth="1"/>
    <col min="4099" max="4100" width="7.7109375" style="387" customWidth="1"/>
    <col min="4101" max="4101" width="8.140625" style="387" customWidth="1"/>
    <col min="4102" max="4102" width="7.5703125" style="387" customWidth="1"/>
    <col min="4103" max="4103" width="7.42578125" style="387" customWidth="1"/>
    <col min="4104" max="4104" width="7.5703125" style="387" customWidth="1"/>
    <col min="4105" max="4105" width="7" style="387" customWidth="1"/>
    <col min="4106" max="4110" width="8.140625" style="387" customWidth="1"/>
    <col min="4111" max="4111" width="10.85546875" style="387" customWidth="1"/>
    <col min="4112" max="4352" width="9.140625" style="387"/>
    <col min="4353" max="4353" width="4.140625" style="387" customWidth="1"/>
    <col min="4354" max="4354" width="26.7109375" style="387" customWidth="1"/>
    <col min="4355" max="4356" width="7.7109375" style="387" customWidth="1"/>
    <col min="4357" max="4357" width="8.140625" style="387" customWidth="1"/>
    <col min="4358" max="4358" width="7.5703125" style="387" customWidth="1"/>
    <col min="4359" max="4359" width="7.42578125" style="387" customWidth="1"/>
    <col min="4360" max="4360" width="7.5703125" style="387" customWidth="1"/>
    <col min="4361" max="4361" width="7" style="387" customWidth="1"/>
    <col min="4362" max="4366" width="8.140625" style="387" customWidth="1"/>
    <col min="4367" max="4367" width="10.85546875" style="387" customWidth="1"/>
    <col min="4368" max="4608" width="9.140625" style="387"/>
    <col min="4609" max="4609" width="4.140625" style="387" customWidth="1"/>
    <col min="4610" max="4610" width="26.7109375" style="387" customWidth="1"/>
    <col min="4611" max="4612" width="7.7109375" style="387" customWidth="1"/>
    <col min="4613" max="4613" width="8.140625" style="387" customWidth="1"/>
    <col min="4614" max="4614" width="7.5703125" style="387" customWidth="1"/>
    <col min="4615" max="4615" width="7.42578125" style="387" customWidth="1"/>
    <col min="4616" max="4616" width="7.5703125" style="387" customWidth="1"/>
    <col min="4617" max="4617" width="7" style="387" customWidth="1"/>
    <col min="4618" max="4622" width="8.140625" style="387" customWidth="1"/>
    <col min="4623" max="4623" width="10.85546875" style="387" customWidth="1"/>
    <col min="4624" max="4864" width="9.140625" style="387"/>
    <col min="4865" max="4865" width="4.140625" style="387" customWidth="1"/>
    <col min="4866" max="4866" width="26.7109375" style="387" customWidth="1"/>
    <col min="4867" max="4868" width="7.7109375" style="387" customWidth="1"/>
    <col min="4869" max="4869" width="8.140625" style="387" customWidth="1"/>
    <col min="4870" max="4870" width="7.5703125" style="387" customWidth="1"/>
    <col min="4871" max="4871" width="7.42578125" style="387" customWidth="1"/>
    <col min="4872" max="4872" width="7.5703125" style="387" customWidth="1"/>
    <col min="4873" max="4873" width="7" style="387" customWidth="1"/>
    <col min="4874" max="4878" width="8.140625" style="387" customWidth="1"/>
    <col min="4879" max="4879" width="10.85546875" style="387" customWidth="1"/>
    <col min="4880" max="5120" width="9.140625" style="387"/>
    <col min="5121" max="5121" width="4.140625" style="387" customWidth="1"/>
    <col min="5122" max="5122" width="26.7109375" style="387" customWidth="1"/>
    <col min="5123" max="5124" width="7.7109375" style="387" customWidth="1"/>
    <col min="5125" max="5125" width="8.140625" style="387" customWidth="1"/>
    <col min="5126" max="5126" width="7.5703125" style="387" customWidth="1"/>
    <col min="5127" max="5127" width="7.42578125" style="387" customWidth="1"/>
    <col min="5128" max="5128" width="7.5703125" style="387" customWidth="1"/>
    <col min="5129" max="5129" width="7" style="387" customWidth="1"/>
    <col min="5130" max="5134" width="8.140625" style="387" customWidth="1"/>
    <col min="5135" max="5135" width="10.85546875" style="387" customWidth="1"/>
    <col min="5136" max="5376" width="9.140625" style="387"/>
    <col min="5377" max="5377" width="4.140625" style="387" customWidth="1"/>
    <col min="5378" max="5378" width="26.7109375" style="387" customWidth="1"/>
    <col min="5379" max="5380" width="7.7109375" style="387" customWidth="1"/>
    <col min="5381" max="5381" width="8.140625" style="387" customWidth="1"/>
    <col min="5382" max="5382" width="7.5703125" style="387" customWidth="1"/>
    <col min="5383" max="5383" width="7.42578125" style="387" customWidth="1"/>
    <col min="5384" max="5384" width="7.5703125" style="387" customWidth="1"/>
    <col min="5385" max="5385" width="7" style="387" customWidth="1"/>
    <col min="5386" max="5390" width="8.140625" style="387" customWidth="1"/>
    <col min="5391" max="5391" width="10.85546875" style="387" customWidth="1"/>
    <col min="5392" max="5632" width="9.140625" style="387"/>
    <col min="5633" max="5633" width="4.140625" style="387" customWidth="1"/>
    <col min="5634" max="5634" width="26.7109375" style="387" customWidth="1"/>
    <col min="5635" max="5636" width="7.7109375" style="387" customWidth="1"/>
    <col min="5637" max="5637" width="8.140625" style="387" customWidth="1"/>
    <col min="5638" max="5638" width="7.5703125" style="387" customWidth="1"/>
    <col min="5639" max="5639" width="7.42578125" style="387" customWidth="1"/>
    <col min="5640" max="5640" width="7.5703125" style="387" customWidth="1"/>
    <col min="5641" max="5641" width="7" style="387" customWidth="1"/>
    <col min="5642" max="5646" width="8.140625" style="387" customWidth="1"/>
    <col min="5647" max="5647" width="10.85546875" style="387" customWidth="1"/>
    <col min="5648" max="5888" width="9.140625" style="387"/>
    <col min="5889" max="5889" width="4.140625" style="387" customWidth="1"/>
    <col min="5890" max="5890" width="26.7109375" style="387" customWidth="1"/>
    <col min="5891" max="5892" width="7.7109375" style="387" customWidth="1"/>
    <col min="5893" max="5893" width="8.140625" style="387" customWidth="1"/>
    <col min="5894" max="5894" width="7.5703125" style="387" customWidth="1"/>
    <col min="5895" max="5895" width="7.42578125" style="387" customWidth="1"/>
    <col min="5896" max="5896" width="7.5703125" style="387" customWidth="1"/>
    <col min="5897" max="5897" width="7" style="387" customWidth="1"/>
    <col min="5898" max="5902" width="8.140625" style="387" customWidth="1"/>
    <col min="5903" max="5903" width="10.85546875" style="387" customWidth="1"/>
    <col min="5904" max="6144" width="9.140625" style="387"/>
    <col min="6145" max="6145" width="4.140625" style="387" customWidth="1"/>
    <col min="6146" max="6146" width="26.7109375" style="387" customWidth="1"/>
    <col min="6147" max="6148" width="7.7109375" style="387" customWidth="1"/>
    <col min="6149" max="6149" width="8.140625" style="387" customWidth="1"/>
    <col min="6150" max="6150" width="7.5703125" style="387" customWidth="1"/>
    <col min="6151" max="6151" width="7.42578125" style="387" customWidth="1"/>
    <col min="6152" max="6152" width="7.5703125" style="387" customWidth="1"/>
    <col min="6153" max="6153" width="7" style="387" customWidth="1"/>
    <col min="6154" max="6158" width="8.140625" style="387" customWidth="1"/>
    <col min="6159" max="6159" width="10.85546875" style="387" customWidth="1"/>
    <col min="6160" max="6400" width="9.140625" style="387"/>
    <col min="6401" max="6401" width="4.140625" style="387" customWidth="1"/>
    <col min="6402" max="6402" width="26.7109375" style="387" customWidth="1"/>
    <col min="6403" max="6404" width="7.7109375" style="387" customWidth="1"/>
    <col min="6405" max="6405" width="8.140625" style="387" customWidth="1"/>
    <col min="6406" max="6406" width="7.5703125" style="387" customWidth="1"/>
    <col min="6407" max="6407" width="7.42578125" style="387" customWidth="1"/>
    <col min="6408" max="6408" width="7.5703125" style="387" customWidth="1"/>
    <col min="6409" max="6409" width="7" style="387" customWidth="1"/>
    <col min="6410" max="6414" width="8.140625" style="387" customWidth="1"/>
    <col min="6415" max="6415" width="10.85546875" style="387" customWidth="1"/>
    <col min="6416" max="6656" width="9.140625" style="387"/>
    <col min="6657" max="6657" width="4.140625" style="387" customWidth="1"/>
    <col min="6658" max="6658" width="26.7109375" style="387" customWidth="1"/>
    <col min="6659" max="6660" width="7.7109375" style="387" customWidth="1"/>
    <col min="6661" max="6661" width="8.140625" style="387" customWidth="1"/>
    <col min="6662" max="6662" width="7.5703125" style="387" customWidth="1"/>
    <col min="6663" max="6663" width="7.42578125" style="387" customWidth="1"/>
    <col min="6664" max="6664" width="7.5703125" style="387" customWidth="1"/>
    <col min="6665" max="6665" width="7" style="387" customWidth="1"/>
    <col min="6666" max="6670" width="8.140625" style="387" customWidth="1"/>
    <col min="6671" max="6671" width="10.85546875" style="387" customWidth="1"/>
    <col min="6672" max="6912" width="9.140625" style="387"/>
    <col min="6913" max="6913" width="4.140625" style="387" customWidth="1"/>
    <col min="6914" max="6914" width="26.7109375" style="387" customWidth="1"/>
    <col min="6915" max="6916" width="7.7109375" style="387" customWidth="1"/>
    <col min="6917" max="6917" width="8.140625" style="387" customWidth="1"/>
    <col min="6918" max="6918" width="7.5703125" style="387" customWidth="1"/>
    <col min="6919" max="6919" width="7.42578125" style="387" customWidth="1"/>
    <col min="6920" max="6920" width="7.5703125" style="387" customWidth="1"/>
    <col min="6921" max="6921" width="7" style="387" customWidth="1"/>
    <col min="6922" max="6926" width="8.140625" style="387" customWidth="1"/>
    <col min="6927" max="6927" width="10.85546875" style="387" customWidth="1"/>
    <col min="6928" max="7168" width="9.140625" style="387"/>
    <col min="7169" max="7169" width="4.140625" style="387" customWidth="1"/>
    <col min="7170" max="7170" width="26.7109375" style="387" customWidth="1"/>
    <col min="7171" max="7172" width="7.7109375" style="387" customWidth="1"/>
    <col min="7173" max="7173" width="8.140625" style="387" customWidth="1"/>
    <col min="7174" max="7174" width="7.5703125" style="387" customWidth="1"/>
    <col min="7175" max="7175" width="7.42578125" style="387" customWidth="1"/>
    <col min="7176" max="7176" width="7.5703125" style="387" customWidth="1"/>
    <col min="7177" max="7177" width="7" style="387" customWidth="1"/>
    <col min="7178" max="7182" width="8.140625" style="387" customWidth="1"/>
    <col min="7183" max="7183" width="10.85546875" style="387" customWidth="1"/>
    <col min="7184" max="7424" width="9.140625" style="387"/>
    <col min="7425" max="7425" width="4.140625" style="387" customWidth="1"/>
    <col min="7426" max="7426" width="26.7109375" style="387" customWidth="1"/>
    <col min="7427" max="7428" width="7.7109375" style="387" customWidth="1"/>
    <col min="7429" max="7429" width="8.140625" style="387" customWidth="1"/>
    <col min="7430" max="7430" width="7.5703125" style="387" customWidth="1"/>
    <col min="7431" max="7431" width="7.42578125" style="387" customWidth="1"/>
    <col min="7432" max="7432" width="7.5703125" style="387" customWidth="1"/>
    <col min="7433" max="7433" width="7" style="387" customWidth="1"/>
    <col min="7434" max="7438" width="8.140625" style="387" customWidth="1"/>
    <col min="7439" max="7439" width="10.85546875" style="387" customWidth="1"/>
    <col min="7440" max="7680" width="9.140625" style="387"/>
    <col min="7681" max="7681" width="4.140625" style="387" customWidth="1"/>
    <col min="7682" max="7682" width="26.7109375" style="387" customWidth="1"/>
    <col min="7683" max="7684" width="7.7109375" style="387" customWidth="1"/>
    <col min="7685" max="7685" width="8.140625" style="387" customWidth="1"/>
    <col min="7686" max="7686" width="7.5703125" style="387" customWidth="1"/>
    <col min="7687" max="7687" width="7.42578125" style="387" customWidth="1"/>
    <col min="7688" max="7688" width="7.5703125" style="387" customWidth="1"/>
    <col min="7689" max="7689" width="7" style="387" customWidth="1"/>
    <col min="7690" max="7694" width="8.140625" style="387" customWidth="1"/>
    <col min="7695" max="7695" width="10.85546875" style="387" customWidth="1"/>
    <col min="7696" max="7936" width="9.140625" style="387"/>
    <col min="7937" max="7937" width="4.140625" style="387" customWidth="1"/>
    <col min="7938" max="7938" width="26.7109375" style="387" customWidth="1"/>
    <col min="7939" max="7940" width="7.7109375" style="387" customWidth="1"/>
    <col min="7941" max="7941" width="8.140625" style="387" customWidth="1"/>
    <col min="7942" max="7942" width="7.5703125" style="387" customWidth="1"/>
    <col min="7943" max="7943" width="7.42578125" style="387" customWidth="1"/>
    <col min="7944" max="7944" width="7.5703125" style="387" customWidth="1"/>
    <col min="7945" max="7945" width="7" style="387" customWidth="1"/>
    <col min="7946" max="7950" width="8.140625" style="387" customWidth="1"/>
    <col min="7951" max="7951" width="10.85546875" style="387" customWidth="1"/>
    <col min="7952" max="8192" width="9.140625" style="387"/>
    <col min="8193" max="8193" width="4.140625" style="387" customWidth="1"/>
    <col min="8194" max="8194" width="26.7109375" style="387" customWidth="1"/>
    <col min="8195" max="8196" width="7.7109375" style="387" customWidth="1"/>
    <col min="8197" max="8197" width="8.140625" style="387" customWidth="1"/>
    <col min="8198" max="8198" width="7.5703125" style="387" customWidth="1"/>
    <col min="8199" max="8199" width="7.42578125" style="387" customWidth="1"/>
    <col min="8200" max="8200" width="7.5703125" style="387" customWidth="1"/>
    <col min="8201" max="8201" width="7" style="387" customWidth="1"/>
    <col min="8202" max="8206" width="8.140625" style="387" customWidth="1"/>
    <col min="8207" max="8207" width="10.85546875" style="387" customWidth="1"/>
    <col min="8208" max="8448" width="9.140625" style="387"/>
    <col min="8449" max="8449" width="4.140625" style="387" customWidth="1"/>
    <col min="8450" max="8450" width="26.7109375" style="387" customWidth="1"/>
    <col min="8451" max="8452" width="7.7109375" style="387" customWidth="1"/>
    <col min="8453" max="8453" width="8.140625" style="387" customWidth="1"/>
    <col min="8454" max="8454" width="7.5703125" style="387" customWidth="1"/>
    <col min="8455" max="8455" width="7.42578125" style="387" customWidth="1"/>
    <col min="8456" max="8456" width="7.5703125" style="387" customWidth="1"/>
    <col min="8457" max="8457" width="7" style="387" customWidth="1"/>
    <col min="8458" max="8462" width="8.140625" style="387" customWidth="1"/>
    <col min="8463" max="8463" width="10.85546875" style="387" customWidth="1"/>
    <col min="8464" max="8704" width="9.140625" style="387"/>
    <col min="8705" max="8705" width="4.140625" style="387" customWidth="1"/>
    <col min="8706" max="8706" width="26.7109375" style="387" customWidth="1"/>
    <col min="8707" max="8708" width="7.7109375" style="387" customWidth="1"/>
    <col min="8709" max="8709" width="8.140625" style="387" customWidth="1"/>
    <col min="8710" max="8710" width="7.5703125" style="387" customWidth="1"/>
    <col min="8711" max="8711" width="7.42578125" style="387" customWidth="1"/>
    <col min="8712" max="8712" width="7.5703125" style="387" customWidth="1"/>
    <col min="8713" max="8713" width="7" style="387" customWidth="1"/>
    <col min="8714" max="8718" width="8.140625" style="387" customWidth="1"/>
    <col min="8719" max="8719" width="10.85546875" style="387" customWidth="1"/>
    <col min="8720" max="8960" width="9.140625" style="387"/>
    <col min="8961" max="8961" width="4.140625" style="387" customWidth="1"/>
    <col min="8962" max="8962" width="26.7109375" style="387" customWidth="1"/>
    <col min="8963" max="8964" width="7.7109375" style="387" customWidth="1"/>
    <col min="8965" max="8965" width="8.140625" style="387" customWidth="1"/>
    <col min="8966" max="8966" width="7.5703125" style="387" customWidth="1"/>
    <col min="8967" max="8967" width="7.42578125" style="387" customWidth="1"/>
    <col min="8968" max="8968" width="7.5703125" style="387" customWidth="1"/>
    <col min="8969" max="8969" width="7" style="387" customWidth="1"/>
    <col min="8970" max="8974" width="8.140625" style="387" customWidth="1"/>
    <col min="8975" max="8975" width="10.85546875" style="387" customWidth="1"/>
    <col min="8976" max="9216" width="9.140625" style="387"/>
    <col min="9217" max="9217" width="4.140625" style="387" customWidth="1"/>
    <col min="9218" max="9218" width="26.7109375" style="387" customWidth="1"/>
    <col min="9219" max="9220" width="7.7109375" style="387" customWidth="1"/>
    <col min="9221" max="9221" width="8.140625" style="387" customWidth="1"/>
    <col min="9222" max="9222" width="7.5703125" style="387" customWidth="1"/>
    <col min="9223" max="9223" width="7.42578125" style="387" customWidth="1"/>
    <col min="9224" max="9224" width="7.5703125" style="387" customWidth="1"/>
    <col min="9225" max="9225" width="7" style="387" customWidth="1"/>
    <col min="9226" max="9230" width="8.140625" style="387" customWidth="1"/>
    <col min="9231" max="9231" width="10.85546875" style="387" customWidth="1"/>
    <col min="9232" max="9472" width="9.140625" style="387"/>
    <col min="9473" max="9473" width="4.140625" style="387" customWidth="1"/>
    <col min="9474" max="9474" width="26.7109375" style="387" customWidth="1"/>
    <col min="9475" max="9476" width="7.7109375" style="387" customWidth="1"/>
    <col min="9477" max="9477" width="8.140625" style="387" customWidth="1"/>
    <col min="9478" max="9478" width="7.5703125" style="387" customWidth="1"/>
    <col min="9479" max="9479" width="7.42578125" style="387" customWidth="1"/>
    <col min="9480" max="9480" width="7.5703125" style="387" customWidth="1"/>
    <col min="9481" max="9481" width="7" style="387" customWidth="1"/>
    <col min="9482" max="9486" width="8.140625" style="387" customWidth="1"/>
    <col min="9487" max="9487" width="10.85546875" style="387" customWidth="1"/>
    <col min="9488" max="9728" width="9.140625" style="387"/>
    <col min="9729" max="9729" width="4.140625" style="387" customWidth="1"/>
    <col min="9730" max="9730" width="26.7109375" style="387" customWidth="1"/>
    <col min="9731" max="9732" width="7.7109375" style="387" customWidth="1"/>
    <col min="9733" max="9733" width="8.140625" style="387" customWidth="1"/>
    <col min="9734" max="9734" width="7.5703125" style="387" customWidth="1"/>
    <col min="9735" max="9735" width="7.42578125" style="387" customWidth="1"/>
    <col min="9736" max="9736" width="7.5703125" style="387" customWidth="1"/>
    <col min="9737" max="9737" width="7" style="387" customWidth="1"/>
    <col min="9738" max="9742" width="8.140625" style="387" customWidth="1"/>
    <col min="9743" max="9743" width="10.85546875" style="387" customWidth="1"/>
    <col min="9744" max="9984" width="9.140625" style="387"/>
    <col min="9985" max="9985" width="4.140625" style="387" customWidth="1"/>
    <col min="9986" max="9986" width="26.7109375" style="387" customWidth="1"/>
    <col min="9987" max="9988" width="7.7109375" style="387" customWidth="1"/>
    <col min="9989" max="9989" width="8.140625" style="387" customWidth="1"/>
    <col min="9990" max="9990" width="7.5703125" style="387" customWidth="1"/>
    <col min="9991" max="9991" width="7.42578125" style="387" customWidth="1"/>
    <col min="9992" max="9992" width="7.5703125" style="387" customWidth="1"/>
    <col min="9993" max="9993" width="7" style="387" customWidth="1"/>
    <col min="9994" max="9998" width="8.140625" style="387" customWidth="1"/>
    <col min="9999" max="9999" width="10.85546875" style="387" customWidth="1"/>
    <col min="10000" max="10240" width="9.140625" style="387"/>
    <col min="10241" max="10241" width="4.140625" style="387" customWidth="1"/>
    <col min="10242" max="10242" width="26.7109375" style="387" customWidth="1"/>
    <col min="10243" max="10244" width="7.7109375" style="387" customWidth="1"/>
    <col min="10245" max="10245" width="8.140625" style="387" customWidth="1"/>
    <col min="10246" max="10246" width="7.5703125" style="387" customWidth="1"/>
    <col min="10247" max="10247" width="7.42578125" style="387" customWidth="1"/>
    <col min="10248" max="10248" width="7.5703125" style="387" customWidth="1"/>
    <col min="10249" max="10249" width="7" style="387" customWidth="1"/>
    <col min="10250" max="10254" width="8.140625" style="387" customWidth="1"/>
    <col min="10255" max="10255" width="10.85546875" style="387" customWidth="1"/>
    <col min="10256" max="10496" width="9.140625" style="387"/>
    <col min="10497" max="10497" width="4.140625" style="387" customWidth="1"/>
    <col min="10498" max="10498" width="26.7109375" style="387" customWidth="1"/>
    <col min="10499" max="10500" width="7.7109375" style="387" customWidth="1"/>
    <col min="10501" max="10501" width="8.140625" style="387" customWidth="1"/>
    <col min="10502" max="10502" width="7.5703125" style="387" customWidth="1"/>
    <col min="10503" max="10503" width="7.42578125" style="387" customWidth="1"/>
    <col min="10504" max="10504" width="7.5703125" style="387" customWidth="1"/>
    <col min="10505" max="10505" width="7" style="387" customWidth="1"/>
    <col min="10506" max="10510" width="8.140625" style="387" customWidth="1"/>
    <col min="10511" max="10511" width="10.85546875" style="387" customWidth="1"/>
    <col min="10512" max="10752" width="9.140625" style="387"/>
    <col min="10753" max="10753" width="4.140625" style="387" customWidth="1"/>
    <col min="10754" max="10754" width="26.7109375" style="387" customWidth="1"/>
    <col min="10755" max="10756" width="7.7109375" style="387" customWidth="1"/>
    <col min="10757" max="10757" width="8.140625" style="387" customWidth="1"/>
    <col min="10758" max="10758" width="7.5703125" style="387" customWidth="1"/>
    <col min="10759" max="10759" width="7.42578125" style="387" customWidth="1"/>
    <col min="10760" max="10760" width="7.5703125" style="387" customWidth="1"/>
    <col min="10761" max="10761" width="7" style="387" customWidth="1"/>
    <col min="10762" max="10766" width="8.140625" style="387" customWidth="1"/>
    <col min="10767" max="10767" width="10.85546875" style="387" customWidth="1"/>
    <col min="10768" max="11008" width="9.140625" style="387"/>
    <col min="11009" max="11009" width="4.140625" style="387" customWidth="1"/>
    <col min="11010" max="11010" width="26.7109375" style="387" customWidth="1"/>
    <col min="11011" max="11012" width="7.7109375" style="387" customWidth="1"/>
    <col min="11013" max="11013" width="8.140625" style="387" customWidth="1"/>
    <col min="11014" max="11014" width="7.5703125" style="387" customWidth="1"/>
    <col min="11015" max="11015" width="7.42578125" style="387" customWidth="1"/>
    <col min="11016" max="11016" width="7.5703125" style="387" customWidth="1"/>
    <col min="11017" max="11017" width="7" style="387" customWidth="1"/>
    <col min="11018" max="11022" width="8.140625" style="387" customWidth="1"/>
    <col min="11023" max="11023" width="10.85546875" style="387" customWidth="1"/>
    <col min="11024" max="11264" width="9.140625" style="387"/>
    <col min="11265" max="11265" width="4.140625" style="387" customWidth="1"/>
    <col min="11266" max="11266" width="26.7109375" style="387" customWidth="1"/>
    <col min="11267" max="11268" width="7.7109375" style="387" customWidth="1"/>
    <col min="11269" max="11269" width="8.140625" style="387" customWidth="1"/>
    <col min="11270" max="11270" width="7.5703125" style="387" customWidth="1"/>
    <col min="11271" max="11271" width="7.42578125" style="387" customWidth="1"/>
    <col min="11272" max="11272" width="7.5703125" style="387" customWidth="1"/>
    <col min="11273" max="11273" width="7" style="387" customWidth="1"/>
    <col min="11274" max="11278" width="8.140625" style="387" customWidth="1"/>
    <col min="11279" max="11279" width="10.85546875" style="387" customWidth="1"/>
    <col min="11280" max="11520" width="9.140625" style="387"/>
    <col min="11521" max="11521" width="4.140625" style="387" customWidth="1"/>
    <col min="11522" max="11522" width="26.7109375" style="387" customWidth="1"/>
    <col min="11523" max="11524" width="7.7109375" style="387" customWidth="1"/>
    <col min="11525" max="11525" width="8.140625" style="387" customWidth="1"/>
    <col min="11526" max="11526" width="7.5703125" style="387" customWidth="1"/>
    <col min="11527" max="11527" width="7.42578125" style="387" customWidth="1"/>
    <col min="11528" max="11528" width="7.5703125" style="387" customWidth="1"/>
    <col min="11529" max="11529" width="7" style="387" customWidth="1"/>
    <col min="11530" max="11534" width="8.140625" style="387" customWidth="1"/>
    <col min="11535" max="11535" width="10.85546875" style="387" customWidth="1"/>
    <col min="11536" max="11776" width="9.140625" style="387"/>
    <col min="11777" max="11777" width="4.140625" style="387" customWidth="1"/>
    <col min="11778" max="11778" width="26.7109375" style="387" customWidth="1"/>
    <col min="11779" max="11780" width="7.7109375" style="387" customWidth="1"/>
    <col min="11781" max="11781" width="8.140625" style="387" customWidth="1"/>
    <col min="11782" max="11782" width="7.5703125" style="387" customWidth="1"/>
    <col min="11783" max="11783" width="7.42578125" style="387" customWidth="1"/>
    <col min="11784" max="11784" width="7.5703125" style="387" customWidth="1"/>
    <col min="11785" max="11785" width="7" style="387" customWidth="1"/>
    <col min="11786" max="11790" width="8.140625" style="387" customWidth="1"/>
    <col min="11791" max="11791" width="10.85546875" style="387" customWidth="1"/>
    <col min="11792" max="12032" width="9.140625" style="387"/>
    <col min="12033" max="12033" width="4.140625" style="387" customWidth="1"/>
    <col min="12034" max="12034" width="26.7109375" style="387" customWidth="1"/>
    <col min="12035" max="12036" width="7.7109375" style="387" customWidth="1"/>
    <col min="12037" max="12037" width="8.140625" style="387" customWidth="1"/>
    <col min="12038" max="12038" width="7.5703125" style="387" customWidth="1"/>
    <col min="12039" max="12039" width="7.42578125" style="387" customWidth="1"/>
    <col min="12040" max="12040" width="7.5703125" style="387" customWidth="1"/>
    <col min="12041" max="12041" width="7" style="387" customWidth="1"/>
    <col min="12042" max="12046" width="8.140625" style="387" customWidth="1"/>
    <col min="12047" max="12047" width="10.85546875" style="387" customWidth="1"/>
    <col min="12048" max="12288" width="9.140625" style="387"/>
    <col min="12289" max="12289" width="4.140625" style="387" customWidth="1"/>
    <col min="12290" max="12290" width="26.7109375" style="387" customWidth="1"/>
    <col min="12291" max="12292" width="7.7109375" style="387" customWidth="1"/>
    <col min="12293" max="12293" width="8.140625" style="387" customWidth="1"/>
    <col min="12294" max="12294" width="7.5703125" style="387" customWidth="1"/>
    <col min="12295" max="12295" width="7.42578125" style="387" customWidth="1"/>
    <col min="12296" max="12296" width="7.5703125" style="387" customWidth="1"/>
    <col min="12297" max="12297" width="7" style="387" customWidth="1"/>
    <col min="12298" max="12302" width="8.140625" style="387" customWidth="1"/>
    <col min="12303" max="12303" width="10.85546875" style="387" customWidth="1"/>
    <col min="12304" max="12544" width="9.140625" style="387"/>
    <col min="12545" max="12545" width="4.140625" style="387" customWidth="1"/>
    <col min="12546" max="12546" width="26.7109375" style="387" customWidth="1"/>
    <col min="12547" max="12548" width="7.7109375" style="387" customWidth="1"/>
    <col min="12549" max="12549" width="8.140625" style="387" customWidth="1"/>
    <col min="12550" max="12550" width="7.5703125" style="387" customWidth="1"/>
    <col min="12551" max="12551" width="7.42578125" style="387" customWidth="1"/>
    <col min="12552" max="12552" width="7.5703125" style="387" customWidth="1"/>
    <col min="12553" max="12553" width="7" style="387" customWidth="1"/>
    <col min="12554" max="12558" width="8.140625" style="387" customWidth="1"/>
    <col min="12559" max="12559" width="10.85546875" style="387" customWidth="1"/>
    <col min="12560" max="12800" width="9.140625" style="387"/>
    <col min="12801" max="12801" width="4.140625" style="387" customWidth="1"/>
    <col min="12802" max="12802" width="26.7109375" style="387" customWidth="1"/>
    <col min="12803" max="12804" width="7.7109375" style="387" customWidth="1"/>
    <col min="12805" max="12805" width="8.140625" style="387" customWidth="1"/>
    <col min="12806" max="12806" width="7.5703125" style="387" customWidth="1"/>
    <col min="12807" max="12807" width="7.42578125" style="387" customWidth="1"/>
    <col min="12808" max="12808" width="7.5703125" style="387" customWidth="1"/>
    <col min="12809" max="12809" width="7" style="387" customWidth="1"/>
    <col min="12810" max="12814" width="8.140625" style="387" customWidth="1"/>
    <col min="12815" max="12815" width="10.85546875" style="387" customWidth="1"/>
    <col min="12816" max="13056" width="9.140625" style="387"/>
    <col min="13057" max="13057" width="4.140625" style="387" customWidth="1"/>
    <col min="13058" max="13058" width="26.7109375" style="387" customWidth="1"/>
    <col min="13059" max="13060" width="7.7109375" style="387" customWidth="1"/>
    <col min="13061" max="13061" width="8.140625" style="387" customWidth="1"/>
    <col min="13062" max="13062" width="7.5703125" style="387" customWidth="1"/>
    <col min="13063" max="13063" width="7.42578125" style="387" customWidth="1"/>
    <col min="13064" max="13064" width="7.5703125" style="387" customWidth="1"/>
    <col min="13065" max="13065" width="7" style="387" customWidth="1"/>
    <col min="13066" max="13070" width="8.140625" style="387" customWidth="1"/>
    <col min="13071" max="13071" width="10.85546875" style="387" customWidth="1"/>
    <col min="13072" max="13312" width="9.140625" style="387"/>
    <col min="13313" max="13313" width="4.140625" style="387" customWidth="1"/>
    <col min="13314" max="13314" width="26.7109375" style="387" customWidth="1"/>
    <col min="13315" max="13316" width="7.7109375" style="387" customWidth="1"/>
    <col min="13317" max="13317" width="8.140625" style="387" customWidth="1"/>
    <col min="13318" max="13318" width="7.5703125" style="387" customWidth="1"/>
    <col min="13319" max="13319" width="7.42578125" style="387" customWidth="1"/>
    <col min="13320" max="13320" width="7.5703125" style="387" customWidth="1"/>
    <col min="13321" max="13321" width="7" style="387" customWidth="1"/>
    <col min="13322" max="13326" width="8.140625" style="387" customWidth="1"/>
    <col min="13327" max="13327" width="10.85546875" style="387" customWidth="1"/>
    <col min="13328" max="13568" width="9.140625" style="387"/>
    <col min="13569" max="13569" width="4.140625" style="387" customWidth="1"/>
    <col min="13570" max="13570" width="26.7109375" style="387" customWidth="1"/>
    <col min="13571" max="13572" width="7.7109375" style="387" customWidth="1"/>
    <col min="13573" max="13573" width="8.140625" style="387" customWidth="1"/>
    <col min="13574" max="13574" width="7.5703125" style="387" customWidth="1"/>
    <col min="13575" max="13575" width="7.42578125" style="387" customWidth="1"/>
    <col min="13576" max="13576" width="7.5703125" style="387" customWidth="1"/>
    <col min="13577" max="13577" width="7" style="387" customWidth="1"/>
    <col min="13578" max="13582" width="8.140625" style="387" customWidth="1"/>
    <col min="13583" max="13583" width="10.85546875" style="387" customWidth="1"/>
    <col min="13584" max="13824" width="9.140625" style="387"/>
    <col min="13825" max="13825" width="4.140625" style="387" customWidth="1"/>
    <col min="13826" max="13826" width="26.7109375" style="387" customWidth="1"/>
    <col min="13827" max="13828" width="7.7109375" style="387" customWidth="1"/>
    <col min="13829" max="13829" width="8.140625" style="387" customWidth="1"/>
    <col min="13830" max="13830" width="7.5703125" style="387" customWidth="1"/>
    <col min="13831" max="13831" width="7.42578125" style="387" customWidth="1"/>
    <col min="13832" max="13832" width="7.5703125" style="387" customWidth="1"/>
    <col min="13833" max="13833" width="7" style="387" customWidth="1"/>
    <col min="13834" max="13838" width="8.140625" style="387" customWidth="1"/>
    <col min="13839" max="13839" width="10.85546875" style="387" customWidth="1"/>
    <col min="13840" max="14080" width="9.140625" style="387"/>
    <col min="14081" max="14081" width="4.140625" style="387" customWidth="1"/>
    <col min="14082" max="14082" width="26.7109375" style="387" customWidth="1"/>
    <col min="14083" max="14084" width="7.7109375" style="387" customWidth="1"/>
    <col min="14085" max="14085" width="8.140625" style="387" customWidth="1"/>
    <col min="14086" max="14086" width="7.5703125" style="387" customWidth="1"/>
    <col min="14087" max="14087" width="7.42578125" style="387" customWidth="1"/>
    <col min="14088" max="14088" width="7.5703125" style="387" customWidth="1"/>
    <col min="14089" max="14089" width="7" style="387" customWidth="1"/>
    <col min="14090" max="14094" width="8.140625" style="387" customWidth="1"/>
    <col min="14095" max="14095" width="10.85546875" style="387" customWidth="1"/>
    <col min="14096" max="14336" width="9.140625" style="387"/>
    <col min="14337" max="14337" width="4.140625" style="387" customWidth="1"/>
    <col min="14338" max="14338" width="26.7109375" style="387" customWidth="1"/>
    <col min="14339" max="14340" width="7.7109375" style="387" customWidth="1"/>
    <col min="14341" max="14341" width="8.140625" style="387" customWidth="1"/>
    <col min="14342" max="14342" width="7.5703125" style="387" customWidth="1"/>
    <col min="14343" max="14343" width="7.42578125" style="387" customWidth="1"/>
    <col min="14344" max="14344" width="7.5703125" style="387" customWidth="1"/>
    <col min="14345" max="14345" width="7" style="387" customWidth="1"/>
    <col min="14346" max="14350" width="8.140625" style="387" customWidth="1"/>
    <col min="14351" max="14351" width="10.85546875" style="387" customWidth="1"/>
    <col min="14352" max="14592" width="9.140625" style="387"/>
    <col min="14593" max="14593" width="4.140625" style="387" customWidth="1"/>
    <col min="14594" max="14594" width="26.7109375" style="387" customWidth="1"/>
    <col min="14595" max="14596" width="7.7109375" style="387" customWidth="1"/>
    <col min="14597" max="14597" width="8.140625" style="387" customWidth="1"/>
    <col min="14598" max="14598" width="7.5703125" style="387" customWidth="1"/>
    <col min="14599" max="14599" width="7.42578125" style="387" customWidth="1"/>
    <col min="14600" max="14600" width="7.5703125" style="387" customWidth="1"/>
    <col min="14601" max="14601" width="7" style="387" customWidth="1"/>
    <col min="14602" max="14606" width="8.140625" style="387" customWidth="1"/>
    <col min="14607" max="14607" width="10.85546875" style="387" customWidth="1"/>
    <col min="14608" max="14848" width="9.140625" style="387"/>
    <col min="14849" max="14849" width="4.140625" style="387" customWidth="1"/>
    <col min="14850" max="14850" width="26.7109375" style="387" customWidth="1"/>
    <col min="14851" max="14852" width="7.7109375" style="387" customWidth="1"/>
    <col min="14853" max="14853" width="8.140625" style="387" customWidth="1"/>
    <col min="14854" max="14854" width="7.5703125" style="387" customWidth="1"/>
    <col min="14855" max="14855" width="7.42578125" style="387" customWidth="1"/>
    <col min="14856" max="14856" width="7.5703125" style="387" customWidth="1"/>
    <col min="14857" max="14857" width="7" style="387" customWidth="1"/>
    <col min="14858" max="14862" width="8.140625" style="387" customWidth="1"/>
    <col min="14863" max="14863" width="10.85546875" style="387" customWidth="1"/>
    <col min="14864" max="15104" width="9.140625" style="387"/>
    <col min="15105" max="15105" width="4.140625" style="387" customWidth="1"/>
    <col min="15106" max="15106" width="26.7109375" style="387" customWidth="1"/>
    <col min="15107" max="15108" width="7.7109375" style="387" customWidth="1"/>
    <col min="15109" max="15109" width="8.140625" style="387" customWidth="1"/>
    <col min="15110" max="15110" width="7.5703125" style="387" customWidth="1"/>
    <col min="15111" max="15111" width="7.42578125" style="387" customWidth="1"/>
    <col min="15112" max="15112" width="7.5703125" style="387" customWidth="1"/>
    <col min="15113" max="15113" width="7" style="387" customWidth="1"/>
    <col min="15114" max="15118" width="8.140625" style="387" customWidth="1"/>
    <col min="15119" max="15119" width="10.85546875" style="387" customWidth="1"/>
    <col min="15120" max="15360" width="9.140625" style="387"/>
    <col min="15361" max="15361" width="4.140625" style="387" customWidth="1"/>
    <col min="15362" max="15362" width="26.7109375" style="387" customWidth="1"/>
    <col min="15363" max="15364" width="7.7109375" style="387" customWidth="1"/>
    <col min="15365" max="15365" width="8.140625" style="387" customWidth="1"/>
    <col min="15366" max="15366" width="7.5703125" style="387" customWidth="1"/>
    <col min="15367" max="15367" width="7.42578125" style="387" customWidth="1"/>
    <col min="15368" max="15368" width="7.5703125" style="387" customWidth="1"/>
    <col min="15369" max="15369" width="7" style="387" customWidth="1"/>
    <col min="15370" max="15374" width="8.140625" style="387" customWidth="1"/>
    <col min="15375" max="15375" width="10.85546875" style="387" customWidth="1"/>
    <col min="15376" max="15616" width="9.140625" style="387"/>
    <col min="15617" max="15617" width="4.140625" style="387" customWidth="1"/>
    <col min="15618" max="15618" width="26.7109375" style="387" customWidth="1"/>
    <col min="15619" max="15620" width="7.7109375" style="387" customWidth="1"/>
    <col min="15621" max="15621" width="8.140625" style="387" customWidth="1"/>
    <col min="15622" max="15622" width="7.5703125" style="387" customWidth="1"/>
    <col min="15623" max="15623" width="7.42578125" style="387" customWidth="1"/>
    <col min="15624" max="15624" width="7.5703125" style="387" customWidth="1"/>
    <col min="15625" max="15625" width="7" style="387" customWidth="1"/>
    <col min="15626" max="15630" width="8.140625" style="387" customWidth="1"/>
    <col min="15631" max="15631" width="10.85546875" style="387" customWidth="1"/>
    <col min="15632" max="15872" width="9.140625" style="387"/>
    <col min="15873" max="15873" width="4.140625" style="387" customWidth="1"/>
    <col min="15874" max="15874" width="26.7109375" style="387" customWidth="1"/>
    <col min="15875" max="15876" width="7.7109375" style="387" customWidth="1"/>
    <col min="15877" max="15877" width="8.140625" style="387" customWidth="1"/>
    <col min="15878" max="15878" width="7.5703125" style="387" customWidth="1"/>
    <col min="15879" max="15879" width="7.42578125" style="387" customWidth="1"/>
    <col min="15880" max="15880" width="7.5703125" style="387" customWidth="1"/>
    <col min="15881" max="15881" width="7" style="387" customWidth="1"/>
    <col min="15882" max="15886" width="8.140625" style="387" customWidth="1"/>
    <col min="15887" max="15887" width="10.85546875" style="387" customWidth="1"/>
    <col min="15888" max="16128" width="9.140625" style="387"/>
    <col min="16129" max="16129" width="4.140625" style="387" customWidth="1"/>
    <col min="16130" max="16130" width="26.7109375" style="387" customWidth="1"/>
    <col min="16131" max="16132" width="7.7109375" style="387" customWidth="1"/>
    <col min="16133" max="16133" width="8.140625" style="387" customWidth="1"/>
    <col min="16134" max="16134" width="7.5703125" style="387" customWidth="1"/>
    <col min="16135" max="16135" width="7.42578125" style="387" customWidth="1"/>
    <col min="16136" max="16136" width="7.5703125" style="387" customWidth="1"/>
    <col min="16137" max="16137" width="7" style="387" customWidth="1"/>
    <col min="16138" max="16142" width="8.140625" style="387" customWidth="1"/>
    <col min="16143" max="16143" width="10.85546875" style="387" customWidth="1"/>
    <col min="16144" max="16384" width="9.140625" style="387"/>
  </cols>
  <sheetData>
    <row r="1" spans="1:16" ht="31.5" customHeight="1" x14ac:dyDescent="0.25">
      <c r="A1" s="385"/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</row>
    <row r="2" spans="1:16" ht="12" customHeight="1" thickBot="1" x14ac:dyDescent="0.3">
      <c r="O2" s="360" t="s">
        <v>249</v>
      </c>
      <c r="P2" s="360"/>
    </row>
    <row r="3" spans="1:16" s="388" customFormat="1" ht="29.25" customHeight="1" thickBot="1" x14ac:dyDescent="0.3">
      <c r="A3" s="389" t="s">
        <v>262</v>
      </c>
      <c r="B3" s="390" t="s">
        <v>269</v>
      </c>
      <c r="C3" s="390" t="s">
        <v>376</v>
      </c>
      <c r="D3" s="390" t="s">
        <v>377</v>
      </c>
      <c r="E3" s="390" t="s">
        <v>378</v>
      </c>
      <c r="F3" s="390" t="s">
        <v>379</v>
      </c>
      <c r="G3" s="390" t="s">
        <v>380</v>
      </c>
      <c r="H3" s="390" t="s">
        <v>381</v>
      </c>
      <c r="I3" s="390" t="s">
        <v>382</v>
      </c>
      <c r="J3" s="390" t="s">
        <v>383</v>
      </c>
      <c r="K3" s="390" t="s">
        <v>384</v>
      </c>
      <c r="L3" s="390" t="s">
        <v>385</v>
      </c>
      <c r="M3" s="390" t="s">
        <v>386</v>
      </c>
      <c r="N3" s="390" t="s">
        <v>387</v>
      </c>
      <c r="O3" s="391" t="s">
        <v>245</v>
      </c>
    </row>
    <row r="4" spans="1:16" s="388" customFormat="1" ht="29.25" customHeight="1" thickBot="1" x14ac:dyDescent="0.3">
      <c r="A4" s="392" t="s">
        <v>240</v>
      </c>
      <c r="B4" s="393" t="s">
        <v>241</v>
      </c>
      <c r="C4" s="394" t="s">
        <v>242</v>
      </c>
      <c r="D4" s="394" t="s">
        <v>250</v>
      </c>
      <c r="E4" s="394" t="s">
        <v>251</v>
      </c>
      <c r="F4" s="394" t="s">
        <v>252</v>
      </c>
      <c r="G4" s="394" t="s">
        <v>357</v>
      </c>
      <c r="H4" s="394" t="s">
        <v>399</v>
      </c>
      <c r="I4" s="394" t="s">
        <v>400</v>
      </c>
      <c r="J4" s="394" t="s">
        <v>401</v>
      </c>
      <c r="K4" s="394" t="s">
        <v>402</v>
      </c>
      <c r="L4" s="394" t="s">
        <v>403</v>
      </c>
      <c r="M4" s="394" t="s">
        <v>404</v>
      </c>
      <c r="N4" s="394" t="s">
        <v>405</v>
      </c>
      <c r="O4" s="395" t="s">
        <v>406</v>
      </c>
    </row>
    <row r="5" spans="1:16" s="400" customFormat="1" ht="15" customHeight="1" thickBot="1" x14ac:dyDescent="0.3">
      <c r="A5" s="396" t="s">
        <v>4</v>
      </c>
      <c r="B5" s="397" t="s">
        <v>254</v>
      </c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9"/>
    </row>
    <row r="6" spans="1:16" s="400" customFormat="1" ht="22.5" x14ac:dyDescent="0.25">
      <c r="A6" s="401" t="s">
        <v>17</v>
      </c>
      <c r="B6" s="402" t="s">
        <v>270</v>
      </c>
      <c r="C6" s="403">
        <f>50026/12</f>
        <v>4168.833333333333</v>
      </c>
      <c r="D6" s="403">
        <f t="shared" ref="D6:N6" si="0">50026/12</f>
        <v>4168.833333333333</v>
      </c>
      <c r="E6" s="403">
        <f t="shared" si="0"/>
        <v>4168.833333333333</v>
      </c>
      <c r="F6" s="403">
        <f t="shared" si="0"/>
        <v>4168.833333333333</v>
      </c>
      <c r="G6" s="403">
        <f t="shared" si="0"/>
        <v>4168.833333333333</v>
      </c>
      <c r="H6" s="403">
        <f t="shared" si="0"/>
        <v>4168.833333333333</v>
      </c>
      <c r="I6" s="403">
        <f t="shared" si="0"/>
        <v>4168.833333333333</v>
      </c>
      <c r="J6" s="403">
        <f t="shared" si="0"/>
        <v>4168.833333333333</v>
      </c>
      <c r="K6" s="403">
        <f t="shared" si="0"/>
        <v>4168.833333333333</v>
      </c>
      <c r="L6" s="403">
        <f t="shared" si="0"/>
        <v>4168.833333333333</v>
      </c>
      <c r="M6" s="403">
        <f t="shared" si="0"/>
        <v>4168.833333333333</v>
      </c>
      <c r="N6" s="403">
        <f t="shared" si="0"/>
        <v>4168.833333333333</v>
      </c>
      <c r="O6" s="404">
        <f>SUM(C6:N6)</f>
        <v>50026.000000000007</v>
      </c>
    </row>
    <row r="7" spans="1:16" s="409" customFormat="1" ht="22.5" x14ac:dyDescent="0.25">
      <c r="A7" s="405" t="s">
        <v>31</v>
      </c>
      <c r="B7" s="406" t="s">
        <v>388</v>
      </c>
      <c r="C7" s="407">
        <f>53885/12</f>
        <v>4490.416666666667</v>
      </c>
      <c r="D7" s="407">
        <f t="shared" ref="D7:M7" si="1">53885/12</f>
        <v>4490.416666666667</v>
      </c>
      <c r="E7" s="407">
        <f t="shared" si="1"/>
        <v>4490.416666666667</v>
      </c>
      <c r="F7" s="407">
        <f t="shared" si="1"/>
        <v>4490.416666666667</v>
      </c>
      <c r="G7" s="407">
        <f t="shared" si="1"/>
        <v>4490.416666666667</v>
      </c>
      <c r="H7" s="407">
        <f t="shared" si="1"/>
        <v>4490.416666666667</v>
      </c>
      <c r="I7" s="407">
        <f t="shared" si="1"/>
        <v>4490.416666666667</v>
      </c>
      <c r="J7" s="407">
        <f t="shared" si="1"/>
        <v>4490.416666666667</v>
      </c>
      <c r="K7" s="407">
        <f t="shared" si="1"/>
        <v>4490.416666666667</v>
      </c>
      <c r="L7" s="407">
        <f t="shared" si="1"/>
        <v>4490.416666666667</v>
      </c>
      <c r="M7" s="407">
        <f t="shared" si="1"/>
        <v>4490.416666666667</v>
      </c>
      <c r="N7" s="407">
        <v>4460</v>
      </c>
      <c r="O7" s="408">
        <f t="shared" ref="O7:O26" si="2">SUM(C7:N7)</f>
        <v>53854.583333333328</v>
      </c>
    </row>
    <row r="8" spans="1:16" s="409" customFormat="1" ht="22.5" x14ac:dyDescent="0.25">
      <c r="A8" s="405" t="s">
        <v>211</v>
      </c>
      <c r="B8" s="410" t="s">
        <v>389</v>
      </c>
      <c r="C8" s="411"/>
      <c r="D8" s="407"/>
      <c r="E8" s="407">
        <v>0</v>
      </c>
      <c r="F8" s="407"/>
      <c r="G8" s="407"/>
      <c r="H8" s="407"/>
      <c r="I8" s="411"/>
      <c r="J8" s="411"/>
      <c r="K8" s="411"/>
      <c r="L8" s="411"/>
      <c r="M8" s="411"/>
      <c r="N8" s="411"/>
      <c r="O8" s="412">
        <f t="shared" si="2"/>
        <v>0</v>
      </c>
    </row>
    <row r="9" spans="1:16" s="409" customFormat="1" ht="14.1" customHeight="1" x14ac:dyDescent="0.25">
      <c r="A9" s="405" t="s">
        <v>59</v>
      </c>
      <c r="B9" s="413" t="s">
        <v>275</v>
      </c>
      <c r="C9" s="407">
        <f>(8700-4000)/10</f>
        <v>470</v>
      </c>
      <c r="D9" s="407">
        <v>470</v>
      </c>
      <c r="E9" s="407">
        <v>2000</v>
      </c>
      <c r="F9" s="407">
        <f t="shared" ref="F9:J9" si="3">(8700-4000)/10</f>
        <v>470</v>
      </c>
      <c r="G9" s="407">
        <f t="shared" si="3"/>
        <v>470</v>
      </c>
      <c r="H9" s="407">
        <f t="shared" si="3"/>
        <v>470</v>
      </c>
      <c r="I9" s="407">
        <f t="shared" si="3"/>
        <v>470</v>
      </c>
      <c r="J9" s="407">
        <f t="shared" si="3"/>
        <v>470</v>
      </c>
      <c r="K9" s="407">
        <v>2000</v>
      </c>
      <c r="L9" s="407">
        <f t="shared" ref="L9:N9" si="4">(8700-4000)/10</f>
        <v>470</v>
      </c>
      <c r="M9" s="407">
        <f t="shared" si="4"/>
        <v>470</v>
      </c>
      <c r="N9" s="407">
        <f t="shared" si="4"/>
        <v>470</v>
      </c>
      <c r="O9" s="408">
        <f t="shared" si="2"/>
        <v>8700</v>
      </c>
    </row>
    <row r="10" spans="1:16" s="409" customFormat="1" ht="14.1" customHeight="1" x14ac:dyDescent="0.25">
      <c r="A10" s="405" t="s">
        <v>81</v>
      </c>
      <c r="B10" s="413" t="s">
        <v>390</v>
      </c>
      <c r="C10" s="407">
        <f>12598/12</f>
        <v>1049.8333333333333</v>
      </c>
      <c r="D10" s="407">
        <f t="shared" ref="D10:N10" si="5">12598/12</f>
        <v>1049.8333333333333</v>
      </c>
      <c r="E10" s="407">
        <f t="shared" si="5"/>
        <v>1049.8333333333333</v>
      </c>
      <c r="F10" s="407">
        <f t="shared" si="5"/>
        <v>1049.8333333333333</v>
      </c>
      <c r="G10" s="407">
        <f t="shared" si="5"/>
        <v>1049.8333333333333</v>
      </c>
      <c r="H10" s="407">
        <f t="shared" si="5"/>
        <v>1049.8333333333333</v>
      </c>
      <c r="I10" s="407">
        <f t="shared" si="5"/>
        <v>1049.8333333333333</v>
      </c>
      <c r="J10" s="407">
        <f t="shared" si="5"/>
        <v>1049.8333333333333</v>
      </c>
      <c r="K10" s="407">
        <f t="shared" si="5"/>
        <v>1049.8333333333333</v>
      </c>
      <c r="L10" s="407">
        <f t="shared" si="5"/>
        <v>1049.8333333333333</v>
      </c>
      <c r="M10" s="407">
        <f t="shared" si="5"/>
        <v>1049.8333333333333</v>
      </c>
      <c r="N10" s="407">
        <f t="shared" si="5"/>
        <v>1049.8333333333333</v>
      </c>
      <c r="O10" s="408">
        <f t="shared" si="2"/>
        <v>12598.000000000002</v>
      </c>
    </row>
    <row r="11" spans="1:16" s="409" customFormat="1" ht="14.1" customHeight="1" x14ac:dyDescent="0.25">
      <c r="A11" s="405" t="s">
        <v>222</v>
      </c>
      <c r="B11" s="413" t="s">
        <v>322</v>
      </c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8">
        <f t="shared" si="2"/>
        <v>0</v>
      </c>
    </row>
    <row r="12" spans="1:16" s="409" customFormat="1" ht="14.1" customHeight="1" x14ac:dyDescent="0.25">
      <c r="A12" s="405" t="s">
        <v>103</v>
      </c>
      <c r="B12" s="413" t="s">
        <v>276</v>
      </c>
      <c r="C12" s="407">
        <v>0</v>
      </c>
      <c r="D12" s="407">
        <v>0</v>
      </c>
      <c r="E12" s="407">
        <v>0</v>
      </c>
      <c r="F12" s="407">
        <v>0</v>
      </c>
      <c r="G12" s="407">
        <v>0</v>
      </c>
      <c r="H12" s="407">
        <v>0</v>
      </c>
      <c r="I12" s="407">
        <v>0</v>
      </c>
      <c r="J12" s="407">
        <v>0</v>
      </c>
      <c r="K12" s="407">
        <v>0</v>
      </c>
      <c r="L12" s="407">
        <v>0</v>
      </c>
      <c r="M12" s="407">
        <v>0</v>
      </c>
      <c r="N12" s="407">
        <v>0</v>
      </c>
      <c r="O12" s="408">
        <f t="shared" si="2"/>
        <v>0</v>
      </c>
    </row>
    <row r="13" spans="1:16" s="409" customFormat="1" ht="23.25" thickBot="1" x14ac:dyDescent="0.3">
      <c r="A13" s="405" t="s">
        <v>113</v>
      </c>
      <c r="B13" s="406" t="s">
        <v>391</v>
      </c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8">
        <f t="shared" si="2"/>
        <v>0</v>
      </c>
    </row>
    <row r="14" spans="1:16" s="409" customFormat="1" ht="14.1" customHeight="1" thickBot="1" x14ac:dyDescent="0.25">
      <c r="A14" s="405" t="s">
        <v>234</v>
      </c>
      <c r="B14" s="413" t="s">
        <v>392</v>
      </c>
      <c r="C14" s="414">
        <f>58850/12</f>
        <v>4904.166666666667</v>
      </c>
      <c r="D14" s="414">
        <f t="shared" ref="D14:N14" si="6">58850/12</f>
        <v>4904.166666666667</v>
      </c>
      <c r="E14" s="414">
        <f t="shared" si="6"/>
        <v>4904.166666666667</v>
      </c>
      <c r="F14" s="414">
        <f t="shared" si="6"/>
        <v>4904.166666666667</v>
      </c>
      <c r="G14" s="414">
        <f t="shared" si="6"/>
        <v>4904.166666666667</v>
      </c>
      <c r="H14" s="414">
        <f t="shared" si="6"/>
        <v>4904.166666666667</v>
      </c>
      <c r="I14" s="414">
        <f t="shared" si="6"/>
        <v>4904.166666666667</v>
      </c>
      <c r="J14" s="414">
        <f t="shared" si="6"/>
        <v>4904.166666666667</v>
      </c>
      <c r="K14" s="414">
        <f t="shared" si="6"/>
        <v>4904.166666666667</v>
      </c>
      <c r="L14" s="414">
        <f t="shared" si="6"/>
        <v>4904.166666666667</v>
      </c>
      <c r="M14" s="414">
        <f t="shared" si="6"/>
        <v>4904.166666666667</v>
      </c>
      <c r="N14" s="414">
        <f t="shared" si="6"/>
        <v>4904.166666666667</v>
      </c>
      <c r="O14" s="408">
        <f>SUM(C14:N14)</f>
        <v>58849.999999999993</v>
      </c>
    </row>
    <row r="15" spans="1:16" s="400" customFormat="1" ht="15.95" customHeight="1" thickBot="1" x14ac:dyDescent="0.3">
      <c r="A15" s="396" t="s">
        <v>279</v>
      </c>
      <c r="B15" s="415" t="s">
        <v>393</v>
      </c>
      <c r="C15" s="416">
        <f>SUM(C6:C14)</f>
        <v>15083.25</v>
      </c>
      <c r="D15" s="416">
        <f t="shared" ref="D15:M15" si="7">SUM(D6:D14)</f>
        <v>15083.25</v>
      </c>
      <c r="E15" s="416">
        <f t="shared" si="7"/>
        <v>16613.25</v>
      </c>
      <c r="F15" s="416">
        <f t="shared" si="7"/>
        <v>15083.25</v>
      </c>
      <c r="G15" s="416">
        <f t="shared" si="7"/>
        <v>15083.25</v>
      </c>
      <c r="H15" s="416">
        <f t="shared" si="7"/>
        <v>15083.25</v>
      </c>
      <c r="I15" s="416">
        <f t="shared" si="7"/>
        <v>15083.25</v>
      </c>
      <c r="J15" s="416">
        <f t="shared" si="7"/>
        <v>15083.25</v>
      </c>
      <c r="K15" s="416">
        <f t="shared" si="7"/>
        <v>16613.25</v>
      </c>
      <c r="L15" s="416">
        <f>SUM(L6:L14)</f>
        <v>15083.25</v>
      </c>
      <c r="M15" s="416">
        <f t="shared" si="7"/>
        <v>15083.25</v>
      </c>
      <c r="N15" s="416">
        <f>SUM(N6:N14)</f>
        <v>15052.833333333332</v>
      </c>
      <c r="O15" s="417">
        <f>SUM(C15:N15)</f>
        <v>184028.58333333334</v>
      </c>
    </row>
    <row r="16" spans="1:16" s="400" customFormat="1" ht="15" customHeight="1" thickBot="1" x14ac:dyDescent="0.3">
      <c r="A16" s="396" t="s">
        <v>280</v>
      </c>
      <c r="B16" s="418" t="s">
        <v>257</v>
      </c>
      <c r="C16" s="419"/>
      <c r="D16" s="419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20"/>
    </row>
    <row r="17" spans="1:15" s="409" customFormat="1" ht="14.1" customHeight="1" x14ac:dyDescent="0.25">
      <c r="A17" s="421" t="s">
        <v>281</v>
      </c>
      <c r="B17" s="422" t="s">
        <v>271</v>
      </c>
      <c r="C17" s="411">
        <f>66233/12</f>
        <v>5519.416666666667</v>
      </c>
      <c r="D17" s="411">
        <f t="shared" ref="D17:N17" si="8">66233/12</f>
        <v>5519.416666666667</v>
      </c>
      <c r="E17" s="411">
        <f t="shared" si="8"/>
        <v>5519.416666666667</v>
      </c>
      <c r="F17" s="411">
        <f t="shared" si="8"/>
        <v>5519.416666666667</v>
      </c>
      <c r="G17" s="411">
        <f t="shared" si="8"/>
        <v>5519.416666666667</v>
      </c>
      <c r="H17" s="411">
        <f t="shared" si="8"/>
        <v>5519.416666666667</v>
      </c>
      <c r="I17" s="411">
        <f t="shared" si="8"/>
        <v>5519.416666666667</v>
      </c>
      <c r="J17" s="411">
        <f t="shared" si="8"/>
        <v>5519.416666666667</v>
      </c>
      <c r="K17" s="411">
        <f t="shared" si="8"/>
        <v>5519.416666666667</v>
      </c>
      <c r="L17" s="411">
        <f t="shared" si="8"/>
        <v>5519.416666666667</v>
      </c>
      <c r="M17" s="411">
        <f t="shared" si="8"/>
        <v>5519.416666666667</v>
      </c>
      <c r="N17" s="411">
        <f t="shared" si="8"/>
        <v>5519.416666666667</v>
      </c>
      <c r="O17" s="412">
        <f t="shared" si="2"/>
        <v>66232.999999999985</v>
      </c>
    </row>
    <row r="18" spans="1:15" s="409" customFormat="1" ht="27" customHeight="1" x14ac:dyDescent="0.25">
      <c r="A18" s="405" t="s">
        <v>284</v>
      </c>
      <c r="B18" s="406" t="s">
        <v>166</v>
      </c>
      <c r="C18" s="407">
        <f>12740/12</f>
        <v>1061.6666666666667</v>
      </c>
      <c r="D18" s="407">
        <f t="shared" ref="D18:N18" si="9">12740/12</f>
        <v>1061.6666666666667</v>
      </c>
      <c r="E18" s="407">
        <f t="shared" si="9"/>
        <v>1061.6666666666667</v>
      </c>
      <c r="F18" s="407">
        <f t="shared" si="9"/>
        <v>1061.6666666666667</v>
      </c>
      <c r="G18" s="407">
        <f t="shared" si="9"/>
        <v>1061.6666666666667</v>
      </c>
      <c r="H18" s="407">
        <f t="shared" si="9"/>
        <v>1061.6666666666667</v>
      </c>
      <c r="I18" s="407">
        <f t="shared" si="9"/>
        <v>1061.6666666666667</v>
      </c>
      <c r="J18" s="407">
        <f t="shared" si="9"/>
        <v>1061.6666666666667</v>
      </c>
      <c r="K18" s="407">
        <f t="shared" si="9"/>
        <v>1061.6666666666667</v>
      </c>
      <c r="L18" s="407">
        <f t="shared" si="9"/>
        <v>1061.6666666666667</v>
      </c>
      <c r="M18" s="407">
        <f t="shared" si="9"/>
        <v>1061.6666666666667</v>
      </c>
      <c r="N18" s="407">
        <f t="shared" si="9"/>
        <v>1061.6666666666667</v>
      </c>
      <c r="O18" s="408">
        <f t="shared" si="2"/>
        <v>12739.999999999998</v>
      </c>
    </row>
    <row r="19" spans="1:15" s="409" customFormat="1" ht="14.1" customHeight="1" x14ac:dyDescent="0.25">
      <c r="A19" s="405" t="s">
        <v>287</v>
      </c>
      <c r="B19" s="413" t="s">
        <v>167</v>
      </c>
      <c r="C19" s="407">
        <f>36858/12</f>
        <v>3071.5</v>
      </c>
      <c r="D19" s="407">
        <f t="shared" ref="D19:N19" si="10">36858/12</f>
        <v>3071.5</v>
      </c>
      <c r="E19" s="407">
        <f t="shared" si="10"/>
        <v>3071.5</v>
      </c>
      <c r="F19" s="407">
        <f t="shared" si="10"/>
        <v>3071.5</v>
      </c>
      <c r="G19" s="407">
        <f t="shared" si="10"/>
        <v>3071.5</v>
      </c>
      <c r="H19" s="407">
        <f t="shared" si="10"/>
        <v>3071.5</v>
      </c>
      <c r="I19" s="407">
        <f t="shared" si="10"/>
        <v>3071.5</v>
      </c>
      <c r="J19" s="407">
        <f t="shared" si="10"/>
        <v>3071.5</v>
      </c>
      <c r="K19" s="407">
        <f t="shared" si="10"/>
        <v>3071.5</v>
      </c>
      <c r="L19" s="407">
        <f t="shared" si="10"/>
        <v>3071.5</v>
      </c>
      <c r="M19" s="407">
        <f t="shared" si="10"/>
        <v>3071.5</v>
      </c>
      <c r="N19" s="407">
        <f t="shared" si="10"/>
        <v>3071.5</v>
      </c>
      <c r="O19" s="408">
        <f t="shared" si="2"/>
        <v>36858</v>
      </c>
    </row>
    <row r="20" spans="1:15" s="409" customFormat="1" ht="14.1" customHeight="1" x14ac:dyDescent="0.25">
      <c r="A20" s="405" t="s">
        <v>290</v>
      </c>
      <c r="B20" s="413" t="s">
        <v>168</v>
      </c>
      <c r="C20" s="407">
        <f>1315/12</f>
        <v>109.58333333333333</v>
      </c>
      <c r="D20" s="407">
        <f t="shared" ref="D20:N20" si="11">1315/12</f>
        <v>109.58333333333333</v>
      </c>
      <c r="E20" s="407">
        <f t="shared" si="11"/>
        <v>109.58333333333333</v>
      </c>
      <c r="F20" s="407">
        <f t="shared" si="11"/>
        <v>109.58333333333333</v>
      </c>
      <c r="G20" s="407">
        <f t="shared" si="11"/>
        <v>109.58333333333333</v>
      </c>
      <c r="H20" s="407">
        <f t="shared" si="11"/>
        <v>109.58333333333333</v>
      </c>
      <c r="I20" s="407">
        <f t="shared" si="11"/>
        <v>109.58333333333333</v>
      </c>
      <c r="J20" s="407">
        <f t="shared" si="11"/>
        <v>109.58333333333333</v>
      </c>
      <c r="K20" s="407">
        <f t="shared" si="11"/>
        <v>109.58333333333333</v>
      </c>
      <c r="L20" s="407">
        <f t="shared" si="11"/>
        <v>109.58333333333333</v>
      </c>
      <c r="M20" s="407">
        <f t="shared" si="11"/>
        <v>109.58333333333333</v>
      </c>
      <c r="N20" s="407">
        <f t="shared" si="11"/>
        <v>109.58333333333333</v>
      </c>
      <c r="O20" s="408">
        <f t="shared" si="2"/>
        <v>1315</v>
      </c>
    </row>
    <row r="21" spans="1:15" s="409" customFormat="1" ht="14.1" customHeight="1" x14ac:dyDescent="0.25">
      <c r="A21" s="405" t="s">
        <v>293</v>
      </c>
      <c r="B21" s="413" t="s">
        <v>394</v>
      </c>
      <c r="C21" s="407">
        <f>6033/12</f>
        <v>502.75</v>
      </c>
      <c r="D21" s="407">
        <f t="shared" ref="D21:N21" si="12">6033/12</f>
        <v>502.75</v>
      </c>
      <c r="E21" s="407">
        <f t="shared" si="12"/>
        <v>502.75</v>
      </c>
      <c r="F21" s="407">
        <f t="shared" si="12"/>
        <v>502.75</v>
      </c>
      <c r="G21" s="407">
        <f t="shared" si="12"/>
        <v>502.75</v>
      </c>
      <c r="H21" s="407">
        <f t="shared" si="12"/>
        <v>502.75</v>
      </c>
      <c r="I21" s="407">
        <f t="shared" si="12"/>
        <v>502.75</v>
      </c>
      <c r="J21" s="407">
        <f t="shared" si="12"/>
        <v>502.75</v>
      </c>
      <c r="K21" s="407">
        <f t="shared" si="12"/>
        <v>502.75</v>
      </c>
      <c r="L21" s="407">
        <f t="shared" si="12"/>
        <v>502.75</v>
      </c>
      <c r="M21" s="407">
        <f t="shared" si="12"/>
        <v>502.75</v>
      </c>
      <c r="N21" s="407">
        <f t="shared" si="12"/>
        <v>502.75</v>
      </c>
      <c r="O21" s="408">
        <f t="shared" si="2"/>
        <v>6033</v>
      </c>
    </row>
    <row r="22" spans="1:15" s="409" customFormat="1" ht="14.1" customHeight="1" x14ac:dyDescent="0.25">
      <c r="A22" s="405" t="s">
        <v>296</v>
      </c>
      <c r="B22" s="413" t="s">
        <v>190</v>
      </c>
      <c r="C22" s="407"/>
      <c r="D22" s="407"/>
      <c r="E22" s="407">
        <v>1503</v>
      </c>
      <c r="F22" s="407"/>
      <c r="G22" s="407"/>
      <c r="H22" s="407">
        <v>2000</v>
      </c>
      <c r="I22" s="407"/>
      <c r="J22" s="407"/>
      <c r="K22" s="407"/>
      <c r="L22" s="407"/>
      <c r="M22" s="407"/>
      <c r="N22" s="407"/>
      <c r="O22" s="408">
        <f t="shared" si="2"/>
        <v>3503</v>
      </c>
    </row>
    <row r="23" spans="1:15" s="409" customFormat="1" x14ac:dyDescent="0.25">
      <c r="A23" s="405" t="s">
        <v>299</v>
      </c>
      <c r="B23" s="406" t="s">
        <v>192</v>
      </c>
      <c r="C23" s="407"/>
      <c r="D23" s="407"/>
      <c r="E23" s="407"/>
      <c r="F23" s="407"/>
      <c r="G23" s="407"/>
      <c r="H23" s="407">
        <v>10000</v>
      </c>
      <c r="I23" s="407">
        <v>10000</v>
      </c>
      <c r="J23" s="407">
        <v>10945</v>
      </c>
      <c r="K23" s="407"/>
      <c r="L23" s="407"/>
      <c r="M23" s="407"/>
      <c r="N23" s="407"/>
      <c r="O23" s="408">
        <f t="shared" si="2"/>
        <v>30945</v>
      </c>
    </row>
    <row r="24" spans="1:15" s="409" customFormat="1" ht="14.1" customHeight="1" x14ac:dyDescent="0.25">
      <c r="A24" s="405" t="s">
        <v>302</v>
      </c>
      <c r="B24" s="413" t="s">
        <v>194</v>
      </c>
      <c r="C24" s="407"/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8">
        <f t="shared" si="2"/>
        <v>0</v>
      </c>
    </row>
    <row r="25" spans="1:15" s="409" customFormat="1" ht="14.1" customHeight="1" thickBot="1" x14ac:dyDescent="0.3">
      <c r="A25" s="405" t="s">
        <v>305</v>
      </c>
      <c r="B25" s="413" t="s">
        <v>395</v>
      </c>
      <c r="C25" s="407">
        <f>(24402+2000)/12</f>
        <v>2200.1666666666665</v>
      </c>
      <c r="D25" s="407">
        <f t="shared" ref="D25:N25" si="13">(24402+2000)/12</f>
        <v>2200.1666666666665</v>
      </c>
      <c r="E25" s="407">
        <f t="shared" si="13"/>
        <v>2200.1666666666665</v>
      </c>
      <c r="F25" s="407">
        <f t="shared" si="13"/>
        <v>2200.1666666666665</v>
      </c>
      <c r="G25" s="407">
        <f t="shared" si="13"/>
        <v>2200.1666666666665</v>
      </c>
      <c r="H25" s="407">
        <f t="shared" si="13"/>
        <v>2200.1666666666665</v>
      </c>
      <c r="I25" s="407">
        <f t="shared" si="13"/>
        <v>2200.1666666666665</v>
      </c>
      <c r="J25" s="407">
        <f t="shared" si="13"/>
        <v>2200.1666666666665</v>
      </c>
      <c r="K25" s="407">
        <f t="shared" si="13"/>
        <v>2200.1666666666665</v>
      </c>
      <c r="L25" s="407">
        <f t="shared" si="13"/>
        <v>2200.1666666666665</v>
      </c>
      <c r="M25" s="407">
        <f t="shared" si="13"/>
        <v>2200.1666666666665</v>
      </c>
      <c r="N25" s="407">
        <f t="shared" si="13"/>
        <v>2200.1666666666665</v>
      </c>
      <c r="O25" s="408">
        <f t="shared" si="2"/>
        <v>26402.000000000004</v>
      </c>
    </row>
    <row r="26" spans="1:15" s="400" customFormat="1" ht="15.95" customHeight="1" thickBot="1" x14ac:dyDescent="0.3">
      <c r="A26" s="423" t="s">
        <v>307</v>
      </c>
      <c r="B26" s="415" t="s">
        <v>396</v>
      </c>
      <c r="C26" s="416">
        <f t="shared" ref="C26:N26" si="14">SUM(C17:C25)</f>
        <v>12465.083333333334</v>
      </c>
      <c r="D26" s="416">
        <f t="shared" si="14"/>
        <v>12465.083333333334</v>
      </c>
      <c r="E26" s="416">
        <f t="shared" si="14"/>
        <v>13968.083333333334</v>
      </c>
      <c r="F26" s="416">
        <f t="shared" si="14"/>
        <v>12465.083333333334</v>
      </c>
      <c r="G26" s="416">
        <f t="shared" si="14"/>
        <v>12465.083333333334</v>
      </c>
      <c r="H26" s="416">
        <f t="shared" si="14"/>
        <v>24465.083333333336</v>
      </c>
      <c r="I26" s="416">
        <f t="shared" si="14"/>
        <v>22465.083333333336</v>
      </c>
      <c r="J26" s="416">
        <f t="shared" si="14"/>
        <v>23410.083333333336</v>
      </c>
      <c r="K26" s="416">
        <f t="shared" si="14"/>
        <v>12465.083333333334</v>
      </c>
      <c r="L26" s="416">
        <f t="shared" si="14"/>
        <v>12465.083333333334</v>
      </c>
      <c r="M26" s="416">
        <f t="shared" si="14"/>
        <v>12465.083333333334</v>
      </c>
      <c r="N26" s="416">
        <f t="shared" si="14"/>
        <v>12465.083333333334</v>
      </c>
      <c r="O26" s="417">
        <f t="shared" si="2"/>
        <v>184029.00000000006</v>
      </c>
    </row>
    <row r="27" spans="1:15" ht="16.5" thickBot="1" x14ac:dyDescent="0.3">
      <c r="A27" s="423" t="s">
        <v>310</v>
      </c>
      <c r="B27" s="424" t="s">
        <v>397</v>
      </c>
      <c r="C27" s="425">
        <f>C15-C26</f>
        <v>2618.1666666666661</v>
      </c>
      <c r="D27" s="425">
        <f t="shared" ref="D27:N27" si="15">D15-D26</f>
        <v>2618.1666666666661</v>
      </c>
      <c r="E27" s="425">
        <f t="shared" si="15"/>
        <v>2645.1666666666661</v>
      </c>
      <c r="F27" s="425">
        <f t="shared" si="15"/>
        <v>2618.1666666666661</v>
      </c>
      <c r="G27" s="425">
        <f t="shared" si="15"/>
        <v>2618.1666666666661</v>
      </c>
      <c r="H27" s="425">
        <f t="shared" si="15"/>
        <v>-9381.8333333333358</v>
      </c>
      <c r="I27" s="425">
        <f t="shared" si="15"/>
        <v>-7381.8333333333358</v>
      </c>
      <c r="J27" s="425">
        <f t="shared" si="15"/>
        <v>-8326.8333333333358</v>
      </c>
      <c r="K27" s="425">
        <f t="shared" si="15"/>
        <v>4148.1666666666661</v>
      </c>
      <c r="L27" s="425">
        <f t="shared" si="15"/>
        <v>2618.1666666666661</v>
      </c>
      <c r="M27" s="425">
        <f t="shared" si="15"/>
        <v>2618.1666666666661</v>
      </c>
      <c r="N27" s="425">
        <f t="shared" si="15"/>
        <v>2587.7499999999982</v>
      </c>
      <c r="O27" s="426"/>
    </row>
    <row r="28" spans="1:15" x14ac:dyDescent="0.25">
      <c r="A28" s="427"/>
    </row>
    <row r="29" spans="1:15" x14ac:dyDescent="0.25">
      <c r="B29" s="428"/>
      <c r="C29" s="429"/>
      <c r="D29" s="429"/>
      <c r="O29" s="387"/>
    </row>
    <row r="30" spans="1:15" x14ac:dyDescent="0.25">
      <c r="O30" s="387"/>
    </row>
    <row r="31" spans="1:15" x14ac:dyDescent="0.25">
      <c r="O31" s="387"/>
    </row>
    <row r="32" spans="1:15" x14ac:dyDescent="0.25">
      <c r="O32" s="387"/>
    </row>
    <row r="33" spans="1:1" s="387" customFormat="1" x14ac:dyDescent="0.25">
      <c r="A33" s="388"/>
    </row>
    <row r="34" spans="1:1" s="387" customFormat="1" x14ac:dyDescent="0.25">
      <c r="A34" s="388"/>
    </row>
    <row r="35" spans="1:1" s="387" customFormat="1" x14ac:dyDescent="0.25">
      <c r="A35" s="388"/>
    </row>
    <row r="36" spans="1:1" s="387" customFormat="1" x14ac:dyDescent="0.25">
      <c r="A36" s="388"/>
    </row>
    <row r="37" spans="1:1" s="387" customFormat="1" x14ac:dyDescent="0.25">
      <c r="A37" s="388"/>
    </row>
    <row r="38" spans="1:1" s="387" customFormat="1" x14ac:dyDescent="0.25">
      <c r="A38" s="388"/>
    </row>
    <row r="39" spans="1:1" s="387" customFormat="1" x14ac:dyDescent="0.25">
      <c r="A39" s="388"/>
    </row>
    <row r="40" spans="1:1" s="387" customFormat="1" x14ac:dyDescent="0.25">
      <c r="A40" s="388"/>
    </row>
    <row r="41" spans="1:1" s="387" customFormat="1" x14ac:dyDescent="0.25">
      <c r="A41" s="388"/>
    </row>
    <row r="42" spans="1:1" s="387" customFormat="1" x14ac:dyDescent="0.25">
      <c r="A42" s="388"/>
    </row>
    <row r="43" spans="1:1" s="387" customFormat="1" x14ac:dyDescent="0.25">
      <c r="A43" s="388"/>
    </row>
    <row r="44" spans="1:1" s="387" customFormat="1" x14ac:dyDescent="0.25">
      <c r="A44" s="388"/>
    </row>
    <row r="45" spans="1:1" s="387" customFormat="1" x14ac:dyDescent="0.25">
      <c r="A45" s="388"/>
    </row>
    <row r="46" spans="1:1" s="387" customFormat="1" x14ac:dyDescent="0.25">
      <c r="A46" s="388"/>
    </row>
    <row r="47" spans="1:1" s="387" customFormat="1" x14ac:dyDescent="0.25">
      <c r="A47" s="388"/>
    </row>
    <row r="48" spans="1:1" s="387" customFormat="1" x14ac:dyDescent="0.25">
      <c r="A48" s="388"/>
    </row>
    <row r="49" spans="1:1" s="387" customFormat="1" x14ac:dyDescent="0.25">
      <c r="A49" s="388"/>
    </row>
    <row r="50" spans="1:1" s="387" customFormat="1" x14ac:dyDescent="0.25">
      <c r="A50" s="388"/>
    </row>
    <row r="51" spans="1:1" s="387" customFormat="1" x14ac:dyDescent="0.25">
      <c r="A51" s="388"/>
    </row>
    <row r="52" spans="1:1" s="387" customFormat="1" x14ac:dyDescent="0.25">
      <c r="A52" s="388"/>
    </row>
    <row r="53" spans="1:1" s="387" customFormat="1" x14ac:dyDescent="0.25">
      <c r="A53" s="388"/>
    </row>
    <row r="54" spans="1:1" s="387" customFormat="1" x14ac:dyDescent="0.25">
      <c r="A54" s="388"/>
    </row>
    <row r="55" spans="1:1" s="387" customFormat="1" x14ac:dyDescent="0.25">
      <c r="A55" s="388"/>
    </row>
    <row r="56" spans="1:1" s="387" customFormat="1" x14ac:dyDescent="0.25">
      <c r="A56" s="388"/>
    </row>
    <row r="57" spans="1:1" s="387" customFormat="1" x14ac:dyDescent="0.25">
      <c r="A57" s="388"/>
    </row>
    <row r="58" spans="1:1" s="387" customFormat="1" x14ac:dyDescent="0.25">
      <c r="A58" s="388"/>
    </row>
    <row r="59" spans="1:1" s="387" customFormat="1" x14ac:dyDescent="0.25">
      <c r="A59" s="388"/>
    </row>
    <row r="60" spans="1:1" s="387" customFormat="1" x14ac:dyDescent="0.25">
      <c r="A60" s="388"/>
    </row>
    <row r="61" spans="1:1" s="387" customFormat="1" x14ac:dyDescent="0.25">
      <c r="A61" s="388"/>
    </row>
    <row r="62" spans="1:1" s="387" customFormat="1" x14ac:dyDescent="0.25">
      <c r="A62" s="388"/>
    </row>
    <row r="63" spans="1:1" s="387" customFormat="1" x14ac:dyDescent="0.25">
      <c r="A63" s="388"/>
    </row>
    <row r="64" spans="1:1" s="387" customFormat="1" x14ac:dyDescent="0.25">
      <c r="A64" s="388"/>
    </row>
    <row r="65" spans="1:1" s="387" customFormat="1" x14ac:dyDescent="0.25">
      <c r="A65" s="388"/>
    </row>
    <row r="66" spans="1:1" s="387" customFormat="1" x14ac:dyDescent="0.25">
      <c r="A66" s="388"/>
    </row>
    <row r="67" spans="1:1" s="387" customFormat="1" x14ac:dyDescent="0.25">
      <c r="A67" s="388"/>
    </row>
    <row r="68" spans="1:1" s="387" customFormat="1" x14ac:dyDescent="0.25">
      <c r="A68" s="388"/>
    </row>
    <row r="69" spans="1:1" s="387" customFormat="1" x14ac:dyDescent="0.25">
      <c r="A69" s="388"/>
    </row>
    <row r="70" spans="1:1" s="387" customFormat="1" x14ac:dyDescent="0.25">
      <c r="A70" s="388"/>
    </row>
    <row r="71" spans="1:1" s="387" customFormat="1" x14ac:dyDescent="0.25">
      <c r="A71" s="388"/>
    </row>
    <row r="72" spans="1:1" s="387" customFormat="1" x14ac:dyDescent="0.25">
      <c r="A72" s="388"/>
    </row>
    <row r="73" spans="1:1" s="387" customFormat="1" x14ac:dyDescent="0.25">
      <c r="A73" s="388"/>
    </row>
    <row r="74" spans="1:1" s="387" customFormat="1" x14ac:dyDescent="0.25">
      <c r="A74" s="388"/>
    </row>
    <row r="75" spans="1:1" s="387" customFormat="1" x14ac:dyDescent="0.25">
      <c r="A75" s="388"/>
    </row>
    <row r="76" spans="1:1" s="387" customFormat="1" x14ac:dyDescent="0.25">
      <c r="A76" s="388"/>
    </row>
    <row r="77" spans="1:1" s="387" customFormat="1" x14ac:dyDescent="0.25">
      <c r="A77" s="388"/>
    </row>
    <row r="78" spans="1:1" s="387" customFormat="1" x14ac:dyDescent="0.25">
      <c r="A78" s="388"/>
    </row>
    <row r="79" spans="1:1" s="387" customFormat="1" x14ac:dyDescent="0.25">
      <c r="A79" s="388"/>
    </row>
    <row r="80" spans="1:1" s="387" customFormat="1" x14ac:dyDescent="0.25">
      <c r="A80" s="388"/>
    </row>
    <row r="81" spans="1:1" s="387" customFormat="1" x14ac:dyDescent="0.25">
      <c r="A81" s="388"/>
    </row>
    <row r="82" spans="1:1" s="387" customFormat="1" x14ac:dyDescent="0.25">
      <c r="A82" s="388"/>
    </row>
  </sheetData>
  <mergeCells count="3">
    <mergeCell ref="A1:O1"/>
    <mergeCell ref="B5:O5"/>
    <mergeCell ref="B16:O16"/>
  </mergeCells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&amp;C&amp;"-,Félkövér"&amp;9Tiszagyulaháza Község 2016. évi előirányzat-felhasználási terve&amp;R&amp;"-,Dőlt"&amp;8 11.melléklet a 2/2016.(II.22.)Önkormányzati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view="pageLayout" zoomScaleNormal="100" workbookViewId="0">
      <selection activeCell="B2" sqref="B2"/>
    </sheetView>
  </sheetViews>
  <sheetFormatPr defaultRowHeight="15" x14ac:dyDescent="0.25"/>
  <cols>
    <col min="1" max="1" width="6" style="166" customWidth="1"/>
    <col min="2" max="2" width="55.7109375" style="167" customWidth="1"/>
    <col min="3" max="3" width="10.7109375" style="168" customWidth="1"/>
    <col min="4" max="4" width="10.42578125" style="168" customWidth="1"/>
    <col min="5" max="5" width="11.7109375" style="168" customWidth="1"/>
    <col min="6" max="256" width="9.140625" style="109"/>
    <col min="257" max="257" width="16.7109375" style="109" customWidth="1"/>
    <col min="258" max="258" width="61.7109375" style="109" customWidth="1"/>
    <col min="259" max="259" width="21.42578125" style="109" customWidth="1"/>
    <col min="260" max="512" width="9.140625" style="109"/>
    <col min="513" max="513" width="16.7109375" style="109" customWidth="1"/>
    <col min="514" max="514" width="61.7109375" style="109" customWidth="1"/>
    <col min="515" max="515" width="21.42578125" style="109" customWidth="1"/>
    <col min="516" max="768" width="9.140625" style="109"/>
    <col min="769" max="769" width="16.7109375" style="109" customWidth="1"/>
    <col min="770" max="770" width="61.7109375" style="109" customWidth="1"/>
    <col min="771" max="771" width="21.42578125" style="109" customWidth="1"/>
    <col min="772" max="1024" width="9.140625" style="109"/>
    <col min="1025" max="1025" width="16.7109375" style="109" customWidth="1"/>
    <col min="1026" max="1026" width="61.7109375" style="109" customWidth="1"/>
    <col min="1027" max="1027" width="21.42578125" style="109" customWidth="1"/>
    <col min="1028" max="1280" width="9.140625" style="109"/>
    <col min="1281" max="1281" width="16.7109375" style="109" customWidth="1"/>
    <col min="1282" max="1282" width="61.7109375" style="109" customWidth="1"/>
    <col min="1283" max="1283" width="21.42578125" style="109" customWidth="1"/>
    <col min="1284" max="1536" width="9.140625" style="109"/>
    <col min="1537" max="1537" width="16.7109375" style="109" customWidth="1"/>
    <col min="1538" max="1538" width="61.7109375" style="109" customWidth="1"/>
    <col min="1539" max="1539" width="21.42578125" style="109" customWidth="1"/>
    <col min="1540" max="1792" width="9.140625" style="109"/>
    <col min="1793" max="1793" width="16.7109375" style="109" customWidth="1"/>
    <col min="1794" max="1794" width="61.7109375" style="109" customWidth="1"/>
    <col min="1795" max="1795" width="21.42578125" style="109" customWidth="1"/>
    <col min="1796" max="2048" width="9.140625" style="109"/>
    <col min="2049" max="2049" width="16.7109375" style="109" customWidth="1"/>
    <col min="2050" max="2050" width="61.7109375" style="109" customWidth="1"/>
    <col min="2051" max="2051" width="21.42578125" style="109" customWidth="1"/>
    <col min="2052" max="2304" width="9.140625" style="109"/>
    <col min="2305" max="2305" width="16.7109375" style="109" customWidth="1"/>
    <col min="2306" max="2306" width="61.7109375" style="109" customWidth="1"/>
    <col min="2307" max="2307" width="21.42578125" style="109" customWidth="1"/>
    <col min="2308" max="2560" width="9.140625" style="109"/>
    <col min="2561" max="2561" width="16.7109375" style="109" customWidth="1"/>
    <col min="2562" max="2562" width="61.7109375" style="109" customWidth="1"/>
    <col min="2563" max="2563" width="21.42578125" style="109" customWidth="1"/>
    <col min="2564" max="2816" width="9.140625" style="109"/>
    <col min="2817" max="2817" width="16.7109375" style="109" customWidth="1"/>
    <col min="2818" max="2818" width="61.7109375" style="109" customWidth="1"/>
    <col min="2819" max="2819" width="21.42578125" style="109" customWidth="1"/>
    <col min="2820" max="3072" width="9.140625" style="109"/>
    <col min="3073" max="3073" width="16.7109375" style="109" customWidth="1"/>
    <col min="3074" max="3074" width="61.7109375" style="109" customWidth="1"/>
    <col min="3075" max="3075" width="21.42578125" style="109" customWidth="1"/>
    <col min="3076" max="3328" width="9.140625" style="109"/>
    <col min="3329" max="3329" width="16.7109375" style="109" customWidth="1"/>
    <col min="3330" max="3330" width="61.7109375" style="109" customWidth="1"/>
    <col min="3331" max="3331" width="21.42578125" style="109" customWidth="1"/>
    <col min="3332" max="3584" width="9.140625" style="109"/>
    <col min="3585" max="3585" width="16.7109375" style="109" customWidth="1"/>
    <col min="3586" max="3586" width="61.7109375" style="109" customWidth="1"/>
    <col min="3587" max="3587" width="21.42578125" style="109" customWidth="1"/>
    <col min="3588" max="3840" width="9.140625" style="109"/>
    <col min="3841" max="3841" width="16.7109375" style="109" customWidth="1"/>
    <col min="3842" max="3842" width="61.7109375" style="109" customWidth="1"/>
    <col min="3843" max="3843" width="21.42578125" style="109" customWidth="1"/>
    <col min="3844" max="4096" width="9.140625" style="109"/>
    <col min="4097" max="4097" width="16.7109375" style="109" customWidth="1"/>
    <col min="4098" max="4098" width="61.7109375" style="109" customWidth="1"/>
    <col min="4099" max="4099" width="21.42578125" style="109" customWidth="1"/>
    <col min="4100" max="4352" width="9.140625" style="109"/>
    <col min="4353" max="4353" width="16.7109375" style="109" customWidth="1"/>
    <col min="4354" max="4354" width="61.7109375" style="109" customWidth="1"/>
    <col min="4355" max="4355" width="21.42578125" style="109" customWidth="1"/>
    <col min="4356" max="4608" width="9.140625" style="109"/>
    <col min="4609" max="4609" width="16.7109375" style="109" customWidth="1"/>
    <col min="4610" max="4610" width="61.7109375" style="109" customWidth="1"/>
    <col min="4611" max="4611" width="21.42578125" style="109" customWidth="1"/>
    <col min="4612" max="4864" width="9.140625" style="109"/>
    <col min="4865" max="4865" width="16.7109375" style="109" customWidth="1"/>
    <col min="4866" max="4866" width="61.7109375" style="109" customWidth="1"/>
    <col min="4867" max="4867" width="21.42578125" style="109" customWidth="1"/>
    <col min="4868" max="5120" width="9.140625" style="109"/>
    <col min="5121" max="5121" width="16.7109375" style="109" customWidth="1"/>
    <col min="5122" max="5122" width="61.7109375" style="109" customWidth="1"/>
    <col min="5123" max="5123" width="21.42578125" style="109" customWidth="1"/>
    <col min="5124" max="5376" width="9.140625" style="109"/>
    <col min="5377" max="5377" width="16.7109375" style="109" customWidth="1"/>
    <col min="5378" max="5378" width="61.7109375" style="109" customWidth="1"/>
    <col min="5379" max="5379" width="21.42578125" style="109" customWidth="1"/>
    <col min="5380" max="5632" width="9.140625" style="109"/>
    <col min="5633" max="5633" width="16.7109375" style="109" customWidth="1"/>
    <col min="5634" max="5634" width="61.7109375" style="109" customWidth="1"/>
    <col min="5635" max="5635" width="21.42578125" style="109" customWidth="1"/>
    <col min="5636" max="5888" width="9.140625" style="109"/>
    <col min="5889" max="5889" width="16.7109375" style="109" customWidth="1"/>
    <col min="5890" max="5890" width="61.7109375" style="109" customWidth="1"/>
    <col min="5891" max="5891" width="21.42578125" style="109" customWidth="1"/>
    <col min="5892" max="6144" width="9.140625" style="109"/>
    <col min="6145" max="6145" width="16.7109375" style="109" customWidth="1"/>
    <col min="6146" max="6146" width="61.7109375" style="109" customWidth="1"/>
    <col min="6147" max="6147" width="21.42578125" style="109" customWidth="1"/>
    <col min="6148" max="6400" width="9.140625" style="109"/>
    <col min="6401" max="6401" width="16.7109375" style="109" customWidth="1"/>
    <col min="6402" max="6402" width="61.7109375" style="109" customWidth="1"/>
    <col min="6403" max="6403" width="21.42578125" style="109" customWidth="1"/>
    <col min="6404" max="6656" width="9.140625" style="109"/>
    <col min="6657" max="6657" width="16.7109375" style="109" customWidth="1"/>
    <col min="6658" max="6658" width="61.7109375" style="109" customWidth="1"/>
    <col min="6659" max="6659" width="21.42578125" style="109" customWidth="1"/>
    <col min="6660" max="6912" width="9.140625" style="109"/>
    <col min="6913" max="6913" width="16.7109375" style="109" customWidth="1"/>
    <col min="6914" max="6914" width="61.7109375" style="109" customWidth="1"/>
    <col min="6915" max="6915" width="21.42578125" style="109" customWidth="1"/>
    <col min="6916" max="7168" width="9.140625" style="109"/>
    <col min="7169" max="7169" width="16.7109375" style="109" customWidth="1"/>
    <col min="7170" max="7170" width="61.7109375" style="109" customWidth="1"/>
    <col min="7171" max="7171" width="21.42578125" style="109" customWidth="1"/>
    <col min="7172" max="7424" width="9.140625" style="109"/>
    <col min="7425" max="7425" width="16.7109375" style="109" customWidth="1"/>
    <col min="7426" max="7426" width="61.7109375" style="109" customWidth="1"/>
    <col min="7427" max="7427" width="21.42578125" style="109" customWidth="1"/>
    <col min="7428" max="7680" width="9.140625" style="109"/>
    <col min="7681" max="7681" width="16.7109375" style="109" customWidth="1"/>
    <col min="7682" max="7682" width="61.7109375" style="109" customWidth="1"/>
    <col min="7683" max="7683" width="21.42578125" style="109" customWidth="1"/>
    <col min="7684" max="7936" width="9.140625" style="109"/>
    <col min="7937" max="7937" width="16.7109375" style="109" customWidth="1"/>
    <col min="7938" max="7938" width="61.7109375" style="109" customWidth="1"/>
    <col min="7939" max="7939" width="21.42578125" style="109" customWidth="1"/>
    <col min="7940" max="8192" width="9.140625" style="109"/>
    <col min="8193" max="8193" width="16.7109375" style="109" customWidth="1"/>
    <col min="8194" max="8194" width="61.7109375" style="109" customWidth="1"/>
    <col min="8195" max="8195" width="21.42578125" style="109" customWidth="1"/>
    <col min="8196" max="8448" width="9.140625" style="109"/>
    <col min="8449" max="8449" width="16.7109375" style="109" customWidth="1"/>
    <col min="8450" max="8450" width="61.7109375" style="109" customWidth="1"/>
    <col min="8451" max="8451" width="21.42578125" style="109" customWidth="1"/>
    <col min="8452" max="8704" width="9.140625" style="109"/>
    <col min="8705" max="8705" width="16.7109375" style="109" customWidth="1"/>
    <col min="8706" max="8706" width="61.7109375" style="109" customWidth="1"/>
    <col min="8707" max="8707" width="21.42578125" style="109" customWidth="1"/>
    <col min="8708" max="8960" width="9.140625" style="109"/>
    <col min="8961" max="8961" width="16.7109375" style="109" customWidth="1"/>
    <col min="8962" max="8962" width="61.7109375" style="109" customWidth="1"/>
    <col min="8963" max="8963" width="21.42578125" style="109" customWidth="1"/>
    <col min="8964" max="9216" width="9.140625" style="109"/>
    <col min="9217" max="9217" width="16.7109375" style="109" customWidth="1"/>
    <col min="9218" max="9218" width="61.7109375" style="109" customWidth="1"/>
    <col min="9219" max="9219" width="21.42578125" style="109" customWidth="1"/>
    <col min="9220" max="9472" width="9.140625" style="109"/>
    <col min="9473" max="9473" width="16.7109375" style="109" customWidth="1"/>
    <col min="9474" max="9474" width="61.7109375" style="109" customWidth="1"/>
    <col min="9475" max="9475" width="21.42578125" style="109" customWidth="1"/>
    <col min="9476" max="9728" width="9.140625" style="109"/>
    <col min="9729" max="9729" width="16.7109375" style="109" customWidth="1"/>
    <col min="9730" max="9730" width="61.7109375" style="109" customWidth="1"/>
    <col min="9731" max="9731" width="21.42578125" style="109" customWidth="1"/>
    <col min="9732" max="9984" width="9.140625" style="109"/>
    <col min="9985" max="9985" width="16.7109375" style="109" customWidth="1"/>
    <col min="9986" max="9986" width="61.7109375" style="109" customWidth="1"/>
    <col min="9987" max="9987" width="21.42578125" style="109" customWidth="1"/>
    <col min="9988" max="10240" width="9.140625" style="109"/>
    <col min="10241" max="10241" width="16.7109375" style="109" customWidth="1"/>
    <col min="10242" max="10242" width="61.7109375" style="109" customWidth="1"/>
    <col min="10243" max="10243" width="21.42578125" style="109" customWidth="1"/>
    <col min="10244" max="10496" width="9.140625" style="109"/>
    <col min="10497" max="10497" width="16.7109375" style="109" customWidth="1"/>
    <col min="10498" max="10498" width="61.7109375" style="109" customWidth="1"/>
    <col min="10499" max="10499" width="21.42578125" style="109" customWidth="1"/>
    <col min="10500" max="10752" width="9.140625" style="109"/>
    <col min="10753" max="10753" width="16.7109375" style="109" customWidth="1"/>
    <col min="10754" max="10754" width="61.7109375" style="109" customWidth="1"/>
    <col min="10755" max="10755" width="21.42578125" style="109" customWidth="1"/>
    <col min="10756" max="11008" width="9.140625" style="109"/>
    <col min="11009" max="11009" width="16.7109375" style="109" customWidth="1"/>
    <col min="11010" max="11010" width="61.7109375" style="109" customWidth="1"/>
    <col min="11011" max="11011" width="21.42578125" style="109" customWidth="1"/>
    <col min="11012" max="11264" width="9.140625" style="109"/>
    <col min="11265" max="11265" width="16.7109375" style="109" customWidth="1"/>
    <col min="11266" max="11266" width="61.7109375" style="109" customWidth="1"/>
    <col min="11267" max="11267" width="21.42578125" style="109" customWidth="1"/>
    <col min="11268" max="11520" width="9.140625" style="109"/>
    <col min="11521" max="11521" width="16.7109375" style="109" customWidth="1"/>
    <col min="11522" max="11522" width="61.7109375" style="109" customWidth="1"/>
    <col min="11523" max="11523" width="21.42578125" style="109" customWidth="1"/>
    <col min="11524" max="11776" width="9.140625" style="109"/>
    <col min="11777" max="11777" width="16.7109375" style="109" customWidth="1"/>
    <col min="11778" max="11778" width="61.7109375" style="109" customWidth="1"/>
    <col min="11779" max="11779" width="21.42578125" style="109" customWidth="1"/>
    <col min="11780" max="12032" width="9.140625" style="109"/>
    <col min="12033" max="12033" width="16.7109375" style="109" customWidth="1"/>
    <col min="12034" max="12034" width="61.7109375" style="109" customWidth="1"/>
    <col min="12035" max="12035" width="21.42578125" style="109" customWidth="1"/>
    <col min="12036" max="12288" width="9.140625" style="109"/>
    <col min="12289" max="12289" width="16.7109375" style="109" customWidth="1"/>
    <col min="12290" max="12290" width="61.7109375" style="109" customWidth="1"/>
    <col min="12291" max="12291" width="21.42578125" style="109" customWidth="1"/>
    <col min="12292" max="12544" width="9.140625" style="109"/>
    <col min="12545" max="12545" width="16.7109375" style="109" customWidth="1"/>
    <col min="12546" max="12546" width="61.7109375" style="109" customWidth="1"/>
    <col min="12547" max="12547" width="21.42578125" style="109" customWidth="1"/>
    <col min="12548" max="12800" width="9.140625" style="109"/>
    <col min="12801" max="12801" width="16.7109375" style="109" customWidth="1"/>
    <col min="12802" max="12802" width="61.7109375" style="109" customWidth="1"/>
    <col min="12803" max="12803" width="21.42578125" style="109" customWidth="1"/>
    <col min="12804" max="13056" width="9.140625" style="109"/>
    <col min="13057" max="13057" width="16.7109375" style="109" customWidth="1"/>
    <col min="13058" max="13058" width="61.7109375" style="109" customWidth="1"/>
    <col min="13059" max="13059" width="21.42578125" style="109" customWidth="1"/>
    <col min="13060" max="13312" width="9.140625" style="109"/>
    <col min="13313" max="13313" width="16.7109375" style="109" customWidth="1"/>
    <col min="13314" max="13314" width="61.7109375" style="109" customWidth="1"/>
    <col min="13315" max="13315" width="21.42578125" style="109" customWidth="1"/>
    <col min="13316" max="13568" width="9.140625" style="109"/>
    <col min="13569" max="13569" width="16.7109375" style="109" customWidth="1"/>
    <col min="13570" max="13570" width="61.7109375" style="109" customWidth="1"/>
    <col min="13571" max="13571" width="21.42578125" style="109" customWidth="1"/>
    <col min="13572" max="13824" width="9.140625" style="109"/>
    <col min="13825" max="13825" width="16.7109375" style="109" customWidth="1"/>
    <col min="13826" max="13826" width="61.7109375" style="109" customWidth="1"/>
    <col min="13827" max="13827" width="21.42578125" style="109" customWidth="1"/>
    <col min="13828" max="14080" width="9.140625" style="109"/>
    <col min="14081" max="14081" width="16.7109375" style="109" customWidth="1"/>
    <col min="14082" max="14082" width="61.7109375" style="109" customWidth="1"/>
    <col min="14083" max="14083" width="21.42578125" style="109" customWidth="1"/>
    <col min="14084" max="14336" width="9.140625" style="109"/>
    <col min="14337" max="14337" width="16.7109375" style="109" customWidth="1"/>
    <col min="14338" max="14338" width="61.7109375" style="109" customWidth="1"/>
    <col min="14339" max="14339" width="21.42578125" style="109" customWidth="1"/>
    <col min="14340" max="14592" width="9.140625" style="109"/>
    <col min="14593" max="14593" width="16.7109375" style="109" customWidth="1"/>
    <col min="14594" max="14594" width="61.7109375" style="109" customWidth="1"/>
    <col min="14595" max="14595" width="21.42578125" style="109" customWidth="1"/>
    <col min="14596" max="14848" width="9.140625" style="109"/>
    <col min="14849" max="14849" width="16.7109375" style="109" customWidth="1"/>
    <col min="14850" max="14850" width="61.7109375" style="109" customWidth="1"/>
    <col min="14851" max="14851" width="21.42578125" style="109" customWidth="1"/>
    <col min="14852" max="15104" width="9.140625" style="109"/>
    <col min="15105" max="15105" width="16.7109375" style="109" customWidth="1"/>
    <col min="15106" max="15106" width="61.7109375" style="109" customWidth="1"/>
    <col min="15107" max="15107" width="21.42578125" style="109" customWidth="1"/>
    <col min="15108" max="15360" width="9.140625" style="109"/>
    <col min="15361" max="15361" width="16.7109375" style="109" customWidth="1"/>
    <col min="15362" max="15362" width="61.7109375" style="109" customWidth="1"/>
    <col min="15363" max="15363" width="21.42578125" style="109" customWidth="1"/>
    <col min="15364" max="15616" width="9.140625" style="109"/>
    <col min="15617" max="15617" width="16.7109375" style="109" customWidth="1"/>
    <col min="15618" max="15618" width="61.7109375" style="109" customWidth="1"/>
    <col min="15619" max="15619" width="21.42578125" style="109" customWidth="1"/>
    <col min="15620" max="15872" width="9.140625" style="109"/>
    <col min="15873" max="15873" width="16.7109375" style="109" customWidth="1"/>
    <col min="15874" max="15874" width="61.7109375" style="109" customWidth="1"/>
    <col min="15875" max="15875" width="21.42578125" style="109" customWidth="1"/>
    <col min="15876" max="16128" width="9.140625" style="109"/>
    <col min="16129" max="16129" width="16.7109375" style="109" customWidth="1"/>
    <col min="16130" max="16130" width="61.7109375" style="109" customWidth="1"/>
    <col min="16131" max="16131" width="21.42578125" style="109" customWidth="1"/>
    <col min="16132" max="16384" width="9.140625" style="109"/>
  </cols>
  <sheetData>
    <row r="1" spans="1:5" s="94" customFormat="1" ht="16.5" customHeight="1" x14ac:dyDescent="0.25">
      <c r="A1" s="91"/>
      <c r="B1" s="92"/>
      <c r="C1" s="93"/>
      <c r="D1" s="93"/>
      <c r="E1" s="93"/>
    </row>
    <row r="2" spans="1:5" s="98" customFormat="1" ht="21" customHeight="1" x14ac:dyDescent="0.25">
      <c r="A2" s="95"/>
      <c r="B2" s="96"/>
      <c r="C2" s="97"/>
      <c r="D2" s="97"/>
      <c r="E2" s="97"/>
    </row>
    <row r="3" spans="1:5" s="98" customFormat="1" ht="15.75" x14ac:dyDescent="0.25">
      <c r="A3" s="99"/>
      <c r="B3" s="96"/>
      <c r="C3" s="100"/>
      <c r="D3" s="100"/>
      <c r="E3" s="100"/>
    </row>
    <row r="4" spans="1:5" s="103" customFormat="1" ht="15.95" customHeight="1" thickBot="1" x14ac:dyDescent="0.3">
      <c r="A4" s="101"/>
      <c r="B4" s="101"/>
      <c r="C4" s="102"/>
      <c r="D4" s="102"/>
      <c r="E4" s="102" t="s">
        <v>249</v>
      </c>
    </row>
    <row r="5" spans="1:5" ht="24.75" thickBot="1" x14ac:dyDescent="0.3">
      <c r="A5" s="104" t="s">
        <v>262</v>
      </c>
      <c r="B5" s="105" t="s">
        <v>253</v>
      </c>
      <c r="C5" s="106" t="s">
        <v>412</v>
      </c>
      <c r="D5" s="107"/>
      <c r="E5" s="108"/>
    </row>
    <row r="6" spans="1:5" s="113" customFormat="1" ht="12.95" customHeight="1" thickBot="1" x14ac:dyDescent="0.3">
      <c r="A6" s="110" t="s">
        <v>240</v>
      </c>
      <c r="B6" s="111" t="s">
        <v>241</v>
      </c>
      <c r="C6" s="112" t="s">
        <v>242</v>
      </c>
      <c r="D6" s="112" t="s">
        <v>250</v>
      </c>
      <c r="E6" s="112" t="s">
        <v>251</v>
      </c>
    </row>
    <row r="7" spans="1:5" s="113" customFormat="1" ht="12.95" customHeight="1" x14ac:dyDescent="0.25">
      <c r="A7" s="114"/>
      <c r="B7" s="115" t="s">
        <v>254</v>
      </c>
      <c r="C7" s="116" t="s">
        <v>258</v>
      </c>
      <c r="D7" s="114" t="s">
        <v>259</v>
      </c>
      <c r="E7" s="114" t="s">
        <v>260</v>
      </c>
    </row>
    <row r="8" spans="1:5" s="113" customFormat="1" ht="15.95" customHeight="1" thickBot="1" x14ac:dyDescent="0.3">
      <c r="A8" s="117"/>
      <c r="B8" s="118"/>
      <c r="C8" s="119"/>
      <c r="D8" s="117"/>
      <c r="E8" s="117"/>
    </row>
    <row r="9" spans="1:5" s="113" customFormat="1" ht="12" customHeight="1" thickBot="1" x14ac:dyDescent="0.3">
      <c r="A9" s="120" t="s">
        <v>4</v>
      </c>
      <c r="B9" s="14" t="s">
        <v>5</v>
      </c>
      <c r="C9" s="15">
        <f>+C10+C11+C12+C13+C14</f>
        <v>50026</v>
      </c>
      <c r="D9" s="15">
        <f>+D10+D11+D12+D13+D14</f>
        <v>0</v>
      </c>
      <c r="E9" s="15">
        <f>C9+D9</f>
        <v>50026</v>
      </c>
    </row>
    <row r="10" spans="1:5" s="123" customFormat="1" ht="12" customHeight="1" x14ac:dyDescent="0.2">
      <c r="A10" s="121" t="s">
        <v>6</v>
      </c>
      <c r="B10" s="122" t="s">
        <v>7</v>
      </c>
      <c r="C10" s="18">
        <v>14894</v>
      </c>
      <c r="D10" s="18"/>
      <c r="E10" s="18">
        <f>D10+C10</f>
        <v>14894</v>
      </c>
    </row>
    <row r="11" spans="1:5" s="126" customFormat="1" ht="12" customHeight="1" x14ac:dyDescent="0.2">
      <c r="A11" s="124" t="s">
        <v>8</v>
      </c>
      <c r="B11" s="125" t="s">
        <v>409</v>
      </c>
      <c r="C11" s="22">
        <v>13442</v>
      </c>
      <c r="D11" s="22"/>
      <c r="E11" s="18">
        <f t="shared" ref="E11:E13" si="0">D11+C11</f>
        <v>13442</v>
      </c>
    </row>
    <row r="12" spans="1:5" s="126" customFormat="1" ht="12" customHeight="1" x14ac:dyDescent="0.2">
      <c r="A12" s="124" t="s">
        <v>10</v>
      </c>
      <c r="B12" s="127" t="s">
        <v>410</v>
      </c>
      <c r="C12" s="22">
        <v>15777</v>
      </c>
      <c r="D12" s="22"/>
      <c r="E12" s="18">
        <f t="shared" si="0"/>
        <v>15777</v>
      </c>
    </row>
    <row r="13" spans="1:5" s="126" customFormat="1" ht="12" customHeight="1" x14ac:dyDescent="0.2">
      <c r="A13" s="124" t="s">
        <v>12</v>
      </c>
      <c r="B13" s="125" t="s">
        <v>411</v>
      </c>
      <c r="C13" s="22">
        <v>1200</v>
      </c>
      <c r="D13" s="22"/>
      <c r="E13" s="18">
        <f t="shared" si="0"/>
        <v>1200</v>
      </c>
    </row>
    <row r="14" spans="1:5" s="126" customFormat="1" ht="12" customHeight="1" thickBot="1" x14ac:dyDescent="0.25">
      <c r="A14" s="124" t="s">
        <v>14</v>
      </c>
      <c r="B14" s="125" t="s">
        <v>408</v>
      </c>
      <c r="C14" s="22">
        <f>214+4499</f>
        <v>4713</v>
      </c>
      <c r="D14" s="22"/>
      <c r="E14" s="18">
        <f t="shared" ref="E14" si="1">C14+D14</f>
        <v>4713</v>
      </c>
    </row>
    <row r="15" spans="1:5" s="123" customFormat="1" ht="12" customHeight="1" thickBot="1" x14ac:dyDescent="0.3">
      <c r="A15" s="51" t="s">
        <v>17</v>
      </c>
      <c r="B15" s="128" t="s">
        <v>18</v>
      </c>
      <c r="C15" s="15">
        <f>+C16+C17+C18+C19+C20</f>
        <v>53855</v>
      </c>
      <c r="D15" s="15">
        <f>+D16+D17+D18+D19+D20</f>
        <v>0</v>
      </c>
      <c r="E15" s="15">
        <f>C15+D15</f>
        <v>53855</v>
      </c>
    </row>
    <row r="16" spans="1:5" s="123" customFormat="1" ht="12" customHeight="1" x14ac:dyDescent="0.2">
      <c r="A16" s="121" t="s">
        <v>19</v>
      </c>
      <c r="B16" s="122" t="s">
        <v>20</v>
      </c>
      <c r="C16" s="18"/>
      <c r="D16" s="18"/>
      <c r="E16" s="18">
        <f>C16+D16</f>
        <v>0</v>
      </c>
    </row>
    <row r="17" spans="1:5" s="123" customFormat="1" ht="12" customHeight="1" x14ac:dyDescent="0.2">
      <c r="A17" s="124" t="s">
        <v>21</v>
      </c>
      <c r="B17" s="125" t="s">
        <v>22</v>
      </c>
      <c r="C17" s="22"/>
      <c r="D17" s="22"/>
      <c r="E17" s="18">
        <f t="shared" ref="E17:E21" si="2">C17+D17</f>
        <v>0</v>
      </c>
    </row>
    <row r="18" spans="1:5" s="123" customFormat="1" ht="12" customHeight="1" x14ac:dyDescent="0.2">
      <c r="A18" s="124" t="s">
        <v>23</v>
      </c>
      <c r="B18" s="125" t="s">
        <v>24</v>
      </c>
      <c r="C18" s="22"/>
      <c r="D18" s="22"/>
      <c r="E18" s="18">
        <f t="shared" si="2"/>
        <v>0</v>
      </c>
    </row>
    <row r="19" spans="1:5" s="123" customFormat="1" ht="12" customHeight="1" x14ac:dyDescent="0.2">
      <c r="A19" s="124" t="s">
        <v>25</v>
      </c>
      <c r="B19" s="125" t="s">
        <v>26</v>
      </c>
      <c r="C19" s="22"/>
      <c r="D19" s="22"/>
      <c r="E19" s="18">
        <f t="shared" si="2"/>
        <v>0</v>
      </c>
    </row>
    <row r="20" spans="1:5" s="123" customFormat="1" ht="12" customHeight="1" x14ac:dyDescent="0.2">
      <c r="A20" s="124" t="s">
        <v>27</v>
      </c>
      <c r="B20" s="125" t="s">
        <v>28</v>
      </c>
      <c r="C20" s="22">
        <f>615+53240</f>
        <v>53855</v>
      </c>
      <c r="D20" s="22"/>
      <c r="E20" s="18">
        <f t="shared" si="2"/>
        <v>53855</v>
      </c>
    </row>
    <row r="21" spans="1:5" s="126" customFormat="1" ht="12" customHeight="1" thickBot="1" x14ac:dyDescent="0.25">
      <c r="A21" s="129" t="s">
        <v>29</v>
      </c>
      <c r="B21" s="130" t="s">
        <v>30</v>
      </c>
      <c r="C21" s="25">
        <v>0</v>
      </c>
      <c r="D21" s="25"/>
      <c r="E21" s="18">
        <f t="shared" si="2"/>
        <v>0</v>
      </c>
    </row>
    <row r="22" spans="1:5" s="126" customFormat="1" ht="12" customHeight="1" thickBot="1" x14ac:dyDescent="0.3">
      <c r="A22" s="51" t="s">
        <v>31</v>
      </c>
      <c r="B22" s="14" t="s">
        <v>32</v>
      </c>
      <c r="C22" s="15">
        <f>+C23+C24+C25+C26+C27</f>
        <v>0</v>
      </c>
      <c r="D22" s="15">
        <f>+D23+D24+D25+D26+D27</f>
        <v>0</v>
      </c>
      <c r="E22" s="15">
        <f>D22+C22</f>
        <v>0</v>
      </c>
    </row>
    <row r="23" spans="1:5" s="126" customFormat="1" ht="12" customHeight="1" x14ac:dyDescent="0.2">
      <c r="A23" s="121" t="s">
        <v>33</v>
      </c>
      <c r="B23" s="122" t="s">
        <v>34</v>
      </c>
      <c r="C23" s="18"/>
      <c r="D23" s="18"/>
      <c r="E23" s="18">
        <f>D23+C23</f>
        <v>0</v>
      </c>
    </row>
    <row r="24" spans="1:5" s="123" customFormat="1" ht="12" customHeight="1" x14ac:dyDescent="0.2">
      <c r="A24" s="124" t="s">
        <v>35</v>
      </c>
      <c r="B24" s="125" t="s">
        <v>36</v>
      </c>
      <c r="C24" s="22"/>
      <c r="D24" s="22"/>
      <c r="E24" s="18">
        <f t="shared" ref="E24:E28" si="3">D24+C24</f>
        <v>0</v>
      </c>
    </row>
    <row r="25" spans="1:5" s="126" customFormat="1" ht="12" customHeight="1" x14ac:dyDescent="0.2">
      <c r="A25" s="124" t="s">
        <v>37</v>
      </c>
      <c r="B25" s="125" t="s">
        <v>38</v>
      </c>
      <c r="C25" s="22"/>
      <c r="D25" s="22"/>
      <c r="E25" s="18">
        <f t="shared" si="3"/>
        <v>0</v>
      </c>
    </row>
    <row r="26" spans="1:5" s="126" customFormat="1" ht="12" customHeight="1" x14ac:dyDescent="0.2">
      <c r="A26" s="124" t="s">
        <v>39</v>
      </c>
      <c r="B26" s="125" t="s">
        <v>40</v>
      </c>
      <c r="C26" s="22"/>
      <c r="D26" s="22"/>
      <c r="E26" s="18">
        <f t="shared" si="3"/>
        <v>0</v>
      </c>
    </row>
    <row r="27" spans="1:5" s="126" customFormat="1" ht="12" customHeight="1" x14ac:dyDescent="0.2">
      <c r="A27" s="124" t="s">
        <v>41</v>
      </c>
      <c r="B27" s="125" t="s">
        <v>42</v>
      </c>
      <c r="C27" s="22">
        <v>0</v>
      </c>
      <c r="D27" s="22"/>
      <c r="E27" s="18">
        <f>D27+C27</f>
        <v>0</v>
      </c>
    </row>
    <row r="28" spans="1:5" s="126" customFormat="1" ht="12" customHeight="1" thickBot="1" x14ac:dyDescent="0.25">
      <c r="A28" s="129" t="s">
        <v>43</v>
      </c>
      <c r="B28" s="130" t="s">
        <v>44</v>
      </c>
      <c r="C28" s="25">
        <v>0</v>
      </c>
      <c r="D28" s="25"/>
      <c r="E28" s="18">
        <f t="shared" si="3"/>
        <v>0</v>
      </c>
    </row>
    <row r="29" spans="1:5" s="126" customFormat="1" ht="12" customHeight="1" thickBot="1" x14ac:dyDescent="0.3">
      <c r="A29" s="51" t="s">
        <v>45</v>
      </c>
      <c r="B29" s="14" t="s">
        <v>46</v>
      </c>
      <c r="C29" s="26">
        <f>+C30+C33+C34+C35</f>
        <v>8700</v>
      </c>
      <c r="D29" s="26">
        <f>+D30+D33+D34+D35</f>
        <v>0</v>
      </c>
      <c r="E29" s="26">
        <f>D29+C29</f>
        <v>8700</v>
      </c>
    </row>
    <row r="30" spans="1:5" s="126" customFormat="1" ht="12" customHeight="1" x14ac:dyDescent="0.2">
      <c r="A30" s="121" t="s">
        <v>47</v>
      </c>
      <c r="B30" s="122" t="s">
        <v>48</v>
      </c>
      <c r="C30" s="131">
        <f>+C31+C32</f>
        <v>6900</v>
      </c>
      <c r="D30" s="131">
        <f>+D31+D32</f>
        <v>0</v>
      </c>
      <c r="E30" s="131">
        <f>D30+C30</f>
        <v>6900</v>
      </c>
    </row>
    <row r="31" spans="1:5" s="126" customFormat="1" ht="12" customHeight="1" x14ac:dyDescent="0.2">
      <c r="A31" s="124" t="s">
        <v>49</v>
      </c>
      <c r="B31" s="125" t="s">
        <v>50</v>
      </c>
      <c r="C31" s="22">
        <v>2000</v>
      </c>
      <c r="D31" s="22"/>
      <c r="E31" s="131">
        <f t="shared" ref="E31:E35" si="4">D31+C31</f>
        <v>2000</v>
      </c>
    </row>
    <row r="32" spans="1:5" s="126" customFormat="1" ht="12" customHeight="1" x14ac:dyDescent="0.2">
      <c r="A32" s="124" t="s">
        <v>51</v>
      </c>
      <c r="B32" s="125" t="s">
        <v>52</v>
      </c>
      <c r="C32" s="22">
        <v>4900</v>
      </c>
      <c r="D32" s="22"/>
      <c r="E32" s="131">
        <f t="shared" si="4"/>
        <v>4900</v>
      </c>
    </row>
    <row r="33" spans="1:5" s="126" customFormat="1" ht="12" customHeight="1" x14ac:dyDescent="0.2">
      <c r="A33" s="124" t="s">
        <v>53</v>
      </c>
      <c r="B33" s="125" t="s">
        <v>54</v>
      </c>
      <c r="C33" s="22">
        <v>1000</v>
      </c>
      <c r="D33" s="22"/>
      <c r="E33" s="131">
        <f t="shared" si="4"/>
        <v>1000</v>
      </c>
    </row>
    <row r="34" spans="1:5" s="126" customFormat="1" ht="12" customHeight="1" x14ac:dyDescent="0.2">
      <c r="A34" s="124" t="s">
        <v>55</v>
      </c>
      <c r="B34" s="125" t="s">
        <v>56</v>
      </c>
      <c r="C34" s="22">
        <v>500</v>
      </c>
      <c r="D34" s="22"/>
      <c r="E34" s="131">
        <f t="shared" si="4"/>
        <v>500</v>
      </c>
    </row>
    <row r="35" spans="1:5" s="126" customFormat="1" ht="12" customHeight="1" thickBot="1" x14ac:dyDescent="0.25">
      <c r="A35" s="129" t="s">
        <v>57</v>
      </c>
      <c r="B35" s="130" t="s">
        <v>58</v>
      </c>
      <c r="C35" s="25">
        <v>300</v>
      </c>
      <c r="D35" s="25"/>
      <c r="E35" s="131">
        <f t="shared" si="4"/>
        <v>300</v>
      </c>
    </row>
    <row r="36" spans="1:5" s="126" customFormat="1" ht="12" customHeight="1" thickBot="1" x14ac:dyDescent="0.3">
      <c r="A36" s="51" t="s">
        <v>59</v>
      </c>
      <c r="B36" s="14" t="s">
        <v>60</v>
      </c>
      <c r="C36" s="15">
        <f>SUM(C37:C46)</f>
        <v>4353</v>
      </c>
      <c r="D36" s="15">
        <f>SUM(D37:D46)</f>
        <v>8245</v>
      </c>
      <c r="E36" s="15">
        <f>D36+C36</f>
        <v>12598</v>
      </c>
    </row>
    <row r="37" spans="1:5" s="126" customFormat="1" ht="12" customHeight="1" x14ac:dyDescent="0.2">
      <c r="A37" s="121" t="s">
        <v>61</v>
      </c>
      <c r="B37" s="122" t="s">
        <v>62</v>
      </c>
      <c r="C37" s="18">
        <v>1000</v>
      </c>
      <c r="D37" s="18"/>
      <c r="E37" s="18">
        <f>D37+C37</f>
        <v>1000</v>
      </c>
    </row>
    <row r="38" spans="1:5" s="126" customFormat="1" ht="12" customHeight="1" x14ac:dyDescent="0.2">
      <c r="A38" s="124" t="s">
        <v>63</v>
      </c>
      <c r="B38" s="125" t="s">
        <v>64</v>
      </c>
      <c r="C38" s="22">
        <v>450</v>
      </c>
      <c r="D38" s="22">
        <f>5850-C38</f>
        <v>5400</v>
      </c>
      <c r="E38" s="18">
        <f t="shared" ref="E38:E47" si="5">D38+C38</f>
        <v>5850</v>
      </c>
    </row>
    <row r="39" spans="1:5" s="126" customFormat="1" ht="12" customHeight="1" x14ac:dyDescent="0.2">
      <c r="A39" s="124" t="s">
        <v>65</v>
      </c>
      <c r="B39" s="125" t="s">
        <v>66</v>
      </c>
      <c r="C39" s="22">
        <v>2000</v>
      </c>
      <c r="D39" s="22"/>
      <c r="E39" s="18">
        <f t="shared" si="5"/>
        <v>2000</v>
      </c>
    </row>
    <row r="40" spans="1:5" s="126" customFormat="1" ht="12" customHeight="1" x14ac:dyDescent="0.2">
      <c r="A40" s="124" t="s">
        <v>67</v>
      </c>
      <c r="B40" s="125" t="s">
        <v>68</v>
      </c>
      <c r="C40" s="22">
        <v>43</v>
      </c>
      <c r="D40" s="22"/>
      <c r="E40" s="18">
        <f t="shared" si="5"/>
        <v>43</v>
      </c>
    </row>
    <row r="41" spans="1:5" s="126" customFormat="1" ht="12" customHeight="1" x14ac:dyDescent="0.2">
      <c r="A41" s="124" t="s">
        <v>69</v>
      </c>
      <c r="B41" s="125" t="s">
        <v>70</v>
      </c>
      <c r="C41" s="22">
        <v>0</v>
      </c>
      <c r="D41" s="22">
        <v>1084</v>
      </c>
      <c r="E41" s="18">
        <f t="shared" si="5"/>
        <v>1084</v>
      </c>
    </row>
    <row r="42" spans="1:5" s="126" customFormat="1" ht="12" customHeight="1" x14ac:dyDescent="0.2">
      <c r="A42" s="124" t="s">
        <v>71</v>
      </c>
      <c r="B42" s="125" t="s">
        <v>72</v>
      </c>
      <c r="C42" s="22">
        <v>810</v>
      </c>
      <c r="D42" s="22">
        <f>2561-C42</f>
        <v>1751</v>
      </c>
      <c r="E42" s="18">
        <f t="shared" si="5"/>
        <v>2561</v>
      </c>
    </row>
    <row r="43" spans="1:5" s="126" customFormat="1" ht="12" customHeight="1" x14ac:dyDescent="0.2">
      <c r="A43" s="124" t="s">
        <v>73</v>
      </c>
      <c r="B43" s="125" t="s">
        <v>74</v>
      </c>
      <c r="C43" s="22"/>
      <c r="D43" s="22"/>
      <c r="E43" s="18">
        <f t="shared" si="5"/>
        <v>0</v>
      </c>
    </row>
    <row r="44" spans="1:5" s="126" customFormat="1" ht="12" customHeight="1" x14ac:dyDescent="0.2">
      <c r="A44" s="124" t="s">
        <v>75</v>
      </c>
      <c r="B44" s="125" t="s">
        <v>76</v>
      </c>
      <c r="C44" s="22">
        <v>50</v>
      </c>
      <c r="D44" s="22">
        <v>10</v>
      </c>
      <c r="E44" s="18">
        <f t="shared" si="5"/>
        <v>60</v>
      </c>
    </row>
    <row r="45" spans="1:5" s="126" customFormat="1" ht="12" customHeight="1" x14ac:dyDescent="0.2">
      <c r="A45" s="124" t="s">
        <v>77</v>
      </c>
      <c r="B45" s="125" t="s">
        <v>78</v>
      </c>
      <c r="C45" s="27"/>
      <c r="D45" s="27"/>
      <c r="E45" s="18">
        <f t="shared" si="5"/>
        <v>0</v>
      </c>
    </row>
    <row r="46" spans="1:5" s="126" customFormat="1" ht="12" customHeight="1" thickBot="1" x14ac:dyDescent="0.25">
      <c r="A46" s="129" t="s">
        <v>79</v>
      </c>
      <c r="B46" s="130" t="s">
        <v>80</v>
      </c>
      <c r="C46" s="32">
        <v>0</v>
      </c>
      <c r="D46" s="32"/>
      <c r="E46" s="132">
        <f t="shared" si="5"/>
        <v>0</v>
      </c>
    </row>
    <row r="47" spans="1:5" s="126" customFormat="1" ht="12" customHeight="1" thickBot="1" x14ac:dyDescent="0.3">
      <c r="A47" s="51" t="s">
        <v>81</v>
      </c>
      <c r="B47" s="14" t="s">
        <v>82</v>
      </c>
      <c r="C47" s="15">
        <f>SUM(C48:C52)</f>
        <v>0</v>
      </c>
      <c r="D47" s="15">
        <f>SUM(D48:D52)</f>
        <v>0</v>
      </c>
      <c r="E47" s="133">
        <f t="shared" si="5"/>
        <v>0</v>
      </c>
    </row>
    <row r="48" spans="1:5" s="126" customFormat="1" ht="12" customHeight="1" x14ac:dyDescent="0.2">
      <c r="A48" s="121" t="s">
        <v>83</v>
      </c>
      <c r="B48" s="122" t="s">
        <v>84</v>
      </c>
      <c r="C48" s="31"/>
      <c r="D48" s="31"/>
      <c r="E48" s="31"/>
    </row>
    <row r="49" spans="1:5" s="126" customFormat="1" ht="12" customHeight="1" x14ac:dyDescent="0.2">
      <c r="A49" s="124" t="s">
        <v>85</v>
      </c>
      <c r="B49" s="125" t="s">
        <v>86</v>
      </c>
      <c r="C49" s="27"/>
      <c r="D49" s="27"/>
      <c r="E49" s="27"/>
    </row>
    <row r="50" spans="1:5" s="126" customFormat="1" ht="12" customHeight="1" x14ac:dyDescent="0.2">
      <c r="A50" s="124" t="s">
        <v>87</v>
      </c>
      <c r="B50" s="125" t="s">
        <v>88</v>
      </c>
      <c r="C50" s="27"/>
      <c r="D50" s="27"/>
      <c r="E50" s="27"/>
    </row>
    <row r="51" spans="1:5" s="126" customFormat="1" ht="12" customHeight="1" x14ac:dyDescent="0.2">
      <c r="A51" s="124" t="s">
        <v>89</v>
      </c>
      <c r="B51" s="125" t="s">
        <v>90</v>
      </c>
      <c r="C51" s="27"/>
      <c r="D51" s="27"/>
      <c r="E51" s="27"/>
    </row>
    <row r="52" spans="1:5" s="126" customFormat="1" ht="12" customHeight="1" thickBot="1" x14ac:dyDescent="0.25">
      <c r="A52" s="129" t="s">
        <v>91</v>
      </c>
      <c r="B52" s="130" t="s">
        <v>92</v>
      </c>
      <c r="C52" s="32"/>
      <c r="D52" s="32"/>
      <c r="E52" s="32"/>
    </row>
    <row r="53" spans="1:5" s="126" customFormat="1" ht="12" customHeight="1" thickBot="1" x14ac:dyDescent="0.3">
      <c r="A53" s="51" t="s">
        <v>93</v>
      </c>
      <c r="B53" s="14" t="s">
        <v>94</v>
      </c>
      <c r="C53" s="15">
        <f>SUM(C54:C56)</f>
        <v>0</v>
      </c>
      <c r="D53" s="15">
        <f>SUM(D54:D56)</f>
        <v>0</v>
      </c>
      <c r="E53" s="15">
        <f>D53+C53</f>
        <v>0</v>
      </c>
    </row>
    <row r="54" spans="1:5" s="126" customFormat="1" ht="12" customHeight="1" x14ac:dyDescent="0.2">
      <c r="A54" s="121" t="s">
        <v>95</v>
      </c>
      <c r="B54" s="122" t="s">
        <v>96</v>
      </c>
      <c r="C54" s="18"/>
      <c r="D54" s="18"/>
      <c r="E54" s="18">
        <f>C54+D54</f>
        <v>0</v>
      </c>
    </row>
    <row r="55" spans="1:5" s="126" customFormat="1" ht="12" customHeight="1" x14ac:dyDescent="0.2">
      <c r="A55" s="124" t="s">
        <v>97</v>
      </c>
      <c r="B55" s="125" t="s">
        <v>98</v>
      </c>
      <c r="C55" s="22"/>
      <c r="D55" s="22"/>
      <c r="E55" s="18">
        <f t="shared" ref="E55:E57" si="6">C55+D55</f>
        <v>0</v>
      </c>
    </row>
    <row r="56" spans="1:5" s="126" customFormat="1" ht="12" customHeight="1" x14ac:dyDescent="0.2">
      <c r="A56" s="124" t="s">
        <v>99</v>
      </c>
      <c r="B56" s="125" t="s">
        <v>100</v>
      </c>
      <c r="C56" s="22">
        <v>0</v>
      </c>
      <c r="D56" s="22"/>
      <c r="E56" s="18">
        <f t="shared" si="6"/>
        <v>0</v>
      </c>
    </row>
    <row r="57" spans="1:5" s="126" customFormat="1" ht="12" customHeight="1" thickBot="1" x14ac:dyDescent="0.25">
      <c r="A57" s="129" t="s">
        <v>101</v>
      </c>
      <c r="B57" s="130" t="s">
        <v>102</v>
      </c>
      <c r="C57" s="25"/>
      <c r="D57" s="25"/>
      <c r="E57" s="18">
        <f t="shared" si="6"/>
        <v>0</v>
      </c>
    </row>
    <row r="58" spans="1:5" s="126" customFormat="1" ht="12" customHeight="1" thickBot="1" x14ac:dyDescent="0.3">
      <c r="A58" s="51" t="s">
        <v>103</v>
      </c>
      <c r="B58" s="128" t="s">
        <v>104</v>
      </c>
      <c r="C58" s="15">
        <f>SUM(C59:C61)</f>
        <v>0</v>
      </c>
      <c r="D58" s="15">
        <f>SUM(D59:D61)</f>
        <v>0</v>
      </c>
      <c r="E58" s="15">
        <f>SUM(E59:E61)</f>
        <v>0</v>
      </c>
    </row>
    <row r="59" spans="1:5" s="126" customFormat="1" ht="12" customHeight="1" x14ac:dyDescent="0.2">
      <c r="A59" s="121" t="s">
        <v>105</v>
      </c>
      <c r="B59" s="122" t="s">
        <v>106</v>
      </c>
      <c r="C59" s="27"/>
      <c r="D59" s="27"/>
      <c r="E59" s="27"/>
    </row>
    <row r="60" spans="1:5" s="126" customFormat="1" ht="12" customHeight="1" x14ac:dyDescent="0.2">
      <c r="A60" s="124" t="s">
        <v>107</v>
      </c>
      <c r="B60" s="125" t="s">
        <v>108</v>
      </c>
      <c r="C60" s="27"/>
      <c r="D60" s="27"/>
      <c r="E60" s="27"/>
    </row>
    <row r="61" spans="1:5" s="126" customFormat="1" ht="12" customHeight="1" x14ac:dyDescent="0.2">
      <c r="A61" s="124" t="s">
        <v>109</v>
      </c>
      <c r="B61" s="125" t="s">
        <v>110</v>
      </c>
      <c r="C61" s="27"/>
      <c r="D61" s="27"/>
      <c r="E61" s="27"/>
    </row>
    <row r="62" spans="1:5" s="126" customFormat="1" ht="12" customHeight="1" x14ac:dyDescent="0.2">
      <c r="A62" s="124" t="s">
        <v>111</v>
      </c>
      <c r="B62" s="125" t="s">
        <v>112</v>
      </c>
      <c r="C62" s="27"/>
      <c r="D62" s="27"/>
      <c r="E62" s="27"/>
    </row>
    <row r="63" spans="1:5" s="126" customFormat="1" ht="12" customHeight="1" thickBot="1" x14ac:dyDescent="0.3">
      <c r="A63" s="120" t="s">
        <v>113</v>
      </c>
      <c r="B63" s="134" t="s">
        <v>114</v>
      </c>
      <c r="C63" s="135">
        <f>+C9+C15+C22+C29+C36+C47+C53+C58</f>
        <v>116934</v>
      </c>
      <c r="D63" s="135">
        <f>+D9+D15+D22+D29+D36+D47+D53+D58</f>
        <v>8245</v>
      </c>
      <c r="E63" s="135">
        <f>C63+D63</f>
        <v>125179</v>
      </c>
    </row>
    <row r="64" spans="1:5" s="126" customFormat="1" ht="12" customHeight="1" thickBot="1" x14ac:dyDescent="0.2">
      <c r="A64" s="136" t="s">
        <v>255</v>
      </c>
      <c r="B64" s="128" t="s">
        <v>116</v>
      </c>
      <c r="C64" s="15">
        <f>SUM(C65:C67)</f>
        <v>0</v>
      </c>
      <c r="D64" s="15">
        <f>SUM(D65:D67)</f>
        <v>0</v>
      </c>
      <c r="E64" s="15">
        <f>D64+C64</f>
        <v>0</v>
      </c>
    </row>
    <row r="65" spans="1:5" s="126" customFormat="1" ht="12" customHeight="1" x14ac:dyDescent="0.2">
      <c r="A65" s="121" t="s">
        <v>117</v>
      </c>
      <c r="B65" s="122" t="s">
        <v>118</v>
      </c>
      <c r="C65" s="27"/>
      <c r="D65" s="27"/>
      <c r="E65" s="27">
        <f>D65+C65</f>
        <v>0</v>
      </c>
    </row>
    <row r="66" spans="1:5" s="126" customFormat="1" ht="12" customHeight="1" x14ac:dyDescent="0.2">
      <c r="A66" s="124" t="s">
        <v>119</v>
      </c>
      <c r="B66" s="125" t="s">
        <v>120</v>
      </c>
      <c r="C66" s="27">
        <v>0</v>
      </c>
      <c r="D66" s="27"/>
      <c r="E66" s="27">
        <f t="shared" ref="E66:E67" si="7">D66+C66</f>
        <v>0</v>
      </c>
    </row>
    <row r="67" spans="1:5" s="126" customFormat="1" ht="12" customHeight="1" thickBot="1" x14ac:dyDescent="0.25">
      <c r="A67" s="129" t="s">
        <v>121</v>
      </c>
      <c r="B67" s="137" t="s">
        <v>122</v>
      </c>
      <c r="C67" s="27">
        <v>0</v>
      </c>
      <c r="D67" s="27"/>
      <c r="E67" s="27">
        <f t="shared" si="7"/>
        <v>0</v>
      </c>
    </row>
    <row r="68" spans="1:5" s="126" customFormat="1" ht="12" customHeight="1" thickBot="1" x14ac:dyDescent="0.2">
      <c r="A68" s="136" t="s">
        <v>123</v>
      </c>
      <c r="B68" s="128" t="s">
        <v>124</v>
      </c>
      <c r="C68" s="15">
        <f>SUM(C69:C72)</f>
        <v>0</v>
      </c>
      <c r="D68" s="15">
        <f>SUM(D69:D72)</f>
        <v>0</v>
      </c>
      <c r="E68" s="15">
        <f>SUM(E69:E72)</f>
        <v>0</v>
      </c>
    </row>
    <row r="69" spans="1:5" s="126" customFormat="1" ht="12" customHeight="1" x14ac:dyDescent="0.2">
      <c r="A69" s="121" t="s">
        <v>125</v>
      </c>
      <c r="B69" s="122" t="s">
        <v>126</v>
      </c>
      <c r="C69" s="27"/>
      <c r="D69" s="27"/>
      <c r="E69" s="27"/>
    </row>
    <row r="70" spans="1:5" s="126" customFormat="1" ht="12" customHeight="1" x14ac:dyDescent="0.2">
      <c r="A70" s="124" t="s">
        <v>127</v>
      </c>
      <c r="B70" s="125" t="s">
        <v>128</v>
      </c>
      <c r="C70" s="27"/>
      <c r="D70" s="27"/>
      <c r="E70" s="27"/>
    </row>
    <row r="71" spans="1:5" s="126" customFormat="1" ht="12" customHeight="1" x14ac:dyDescent="0.2">
      <c r="A71" s="124" t="s">
        <v>129</v>
      </c>
      <c r="B71" s="125" t="s">
        <v>130</v>
      </c>
      <c r="C71" s="27"/>
      <c r="D71" s="27"/>
      <c r="E71" s="27"/>
    </row>
    <row r="72" spans="1:5" s="126" customFormat="1" ht="12" customHeight="1" thickBot="1" x14ac:dyDescent="0.25">
      <c r="A72" s="129" t="s">
        <v>131</v>
      </c>
      <c r="B72" s="130" t="s">
        <v>132</v>
      </c>
      <c r="C72" s="27"/>
      <c r="D72" s="27"/>
      <c r="E72" s="27"/>
    </row>
    <row r="73" spans="1:5" s="126" customFormat="1" ht="12" customHeight="1" thickBot="1" x14ac:dyDescent="0.2">
      <c r="A73" s="136" t="s">
        <v>133</v>
      </c>
      <c r="B73" s="128" t="s">
        <v>134</v>
      </c>
      <c r="C73" s="15">
        <f>SUM(C74:C75)</f>
        <v>34448</v>
      </c>
      <c r="D73" s="15">
        <f>SUM(D74:D75)</f>
        <v>0</v>
      </c>
      <c r="E73" s="15">
        <f>D73+C73</f>
        <v>34448</v>
      </c>
    </row>
    <row r="74" spans="1:5" s="126" customFormat="1" ht="12" customHeight="1" x14ac:dyDescent="0.2">
      <c r="A74" s="121" t="s">
        <v>135</v>
      </c>
      <c r="B74" s="122" t="s">
        <v>136</v>
      </c>
      <c r="C74" s="27">
        <f>34448</f>
        <v>34448</v>
      </c>
      <c r="D74" s="27"/>
      <c r="E74" s="27">
        <f>D74+C74</f>
        <v>34448</v>
      </c>
    </row>
    <row r="75" spans="1:5" s="126" customFormat="1" ht="12" customHeight="1" thickBot="1" x14ac:dyDescent="0.25">
      <c r="A75" s="129" t="s">
        <v>137</v>
      </c>
      <c r="B75" s="130" t="s">
        <v>138</v>
      </c>
      <c r="C75" s="27"/>
      <c r="D75" s="27"/>
      <c r="E75" s="27">
        <f>D75+C75</f>
        <v>0</v>
      </c>
    </row>
    <row r="76" spans="1:5" s="123" customFormat="1" ht="12" customHeight="1" thickBot="1" x14ac:dyDescent="0.2">
      <c r="A76" s="136" t="s">
        <v>139</v>
      </c>
      <c r="B76" s="128" t="s">
        <v>140</v>
      </c>
      <c r="C76" s="15">
        <f>SUM(C77:C79)</f>
        <v>0</v>
      </c>
      <c r="D76" s="15">
        <f>SUM(D77:D79)</f>
        <v>24402</v>
      </c>
      <c r="E76" s="15">
        <f>D76+C76</f>
        <v>24402</v>
      </c>
    </row>
    <row r="77" spans="1:5" s="126" customFormat="1" ht="12" customHeight="1" x14ac:dyDescent="0.2">
      <c r="A77" s="121" t="s">
        <v>141</v>
      </c>
      <c r="B77" s="122" t="s">
        <v>142</v>
      </c>
      <c r="C77" s="27"/>
      <c r="D77" s="27">
        <v>24402</v>
      </c>
      <c r="E77" s="27">
        <f>D77+C77</f>
        <v>24402</v>
      </c>
    </row>
    <row r="78" spans="1:5" s="126" customFormat="1" ht="12" customHeight="1" x14ac:dyDescent="0.2">
      <c r="A78" s="124" t="s">
        <v>143</v>
      </c>
      <c r="B78" s="125" t="s">
        <v>144</v>
      </c>
      <c r="C78" s="27"/>
      <c r="D78" s="27"/>
      <c r="E78" s="27">
        <f t="shared" ref="E78:E79" si="8">D78+C78</f>
        <v>0</v>
      </c>
    </row>
    <row r="79" spans="1:5" s="126" customFormat="1" ht="12" customHeight="1" thickBot="1" x14ac:dyDescent="0.25">
      <c r="A79" s="129" t="s">
        <v>145</v>
      </c>
      <c r="B79" s="130" t="s">
        <v>146</v>
      </c>
      <c r="C79" s="27"/>
      <c r="D79" s="27"/>
      <c r="E79" s="27">
        <f t="shared" si="8"/>
        <v>0</v>
      </c>
    </row>
    <row r="80" spans="1:5" s="126" customFormat="1" ht="12" customHeight="1" thickBot="1" x14ac:dyDescent="0.2">
      <c r="A80" s="136" t="s">
        <v>147</v>
      </c>
      <c r="B80" s="128" t="s">
        <v>148</v>
      </c>
      <c r="C80" s="15">
        <f>SUM(C81:C84)</f>
        <v>0</v>
      </c>
      <c r="D80" s="15">
        <f>SUM(D81:D84)</f>
        <v>0</v>
      </c>
      <c r="E80" s="15">
        <f>SUM(E81:E84)</f>
        <v>0</v>
      </c>
    </row>
    <row r="81" spans="1:5" s="126" customFormat="1" ht="12" customHeight="1" x14ac:dyDescent="0.2">
      <c r="A81" s="138" t="s">
        <v>149</v>
      </c>
      <c r="B81" s="122" t="s">
        <v>150</v>
      </c>
      <c r="C81" s="27"/>
      <c r="D81" s="27"/>
      <c r="E81" s="27"/>
    </row>
    <row r="82" spans="1:5" s="126" customFormat="1" ht="12" customHeight="1" x14ac:dyDescent="0.2">
      <c r="A82" s="139" t="s">
        <v>151</v>
      </c>
      <c r="B82" s="125" t="s">
        <v>152</v>
      </c>
      <c r="C82" s="27"/>
      <c r="D82" s="27"/>
      <c r="E82" s="27"/>
    </row>
    <row r="83" spans="1:5" s="126" customFormat="1" ht="12" customHeight="1" x14ac:dyDescent="0.2">
      <c r="A83" s="139" t="s">
        <v>153</v>
      </c>
      <c r="B83" s="125" t="s">
        <v>154</v>
      </c>
      <c r="C83" s="27"/>
      <c r="D83" s="27"/>
      <c r="E83" s="27"/>
    </row>
    <row r="84" spans="1:5" s="123" customFormat="1" ht="12" customHeight="1" thickBot="1" x14ac:dyDescent="0.25">
      <c r="A84" s="140" t="s">
        <v>155</v>
      </c>
      <c r="B84" s="130" t="s">
        <v>156</v>
      </c>
      <c r="C84" s="27"/>
      <c r="D84" s="27"/>
      <c r="E84" s="27"/>
    </row>
    <row r="85" spans="1:5" s="123" customFormat="1" ht="12" customHeight="1" thickBot="1" x14ac:dyDescent="0.2">
      <c r="A85" s="136" t="s">
        <v>157</v>
      </c>
      <c r="B85" s="128" t="s">
        <v>158</v>
      </c>
      <c r="C85" s="40"/>
      <c r="D85" s="40"/>
      <c r="E85" s="40"/>
    </row>
    <row r="86" spans="1:5" s="123" customFormat="1" ht="12" customHeight="1" thickBot="1" x14ac:dyDescent="0.2">
      <c r="A86" s="136" t="s">
        <v>159</v>
      </c>
      <c r="B86" s="141" t="s">
        <v>160</v>
      </c>
      <c r="C86" s="26">
        <f>+C64+C68+C73+C76+C80+C85</f>
        <v>34448</v>
      </c>
      <c r="D86" s="26">
        <f>+D64+D68+D73+D76+D80+D85</f>
        <v>24402</v>
      </c>
      <c r="E86" s="26">
        <f>+E64+E68+E73+E76+E80+E85</f>
        <v>58850</v>
      </c>
    </row>
    <row r="87" spans="1:5" s="123" customFormat="1" ht="12" customHeight="1" thickBot="1" x14ac:dyDescent="0.2">
      <c r="A87" s="142" t="s">
        <v>161</v>
      </c>
      <c r="B87" s="143" t="s">
        <v>256</v>
      </c>
      <c r="C87" s="26">
        <f>+C63+C86</f>
        <v>151382</v>
      </c>
      <c r="D87" s="26">
        <f>+D63+D86</f>
        <v>32647</v>
      </c>
      <c r="E87" s="26">
        <f>+E63+E86</f>
        <v>184029</v>
      </c>
    </row>
    <row r="88" spans="1:5" s="126" customFormat="1" ht="15" customHeight="1" x14ac:dyDescent="0.25">
      <c r="A88" s="144"/>
      <c r="B88" s="145"/>
      <c r="C88" s="146"/>
      <c r="D88" s="146"/>
      <c r="E88" s="146"/>
    </row>
    <row r="89" spans="1:5" s="126" customFormat="1" ht="15" customHeight="1" thickBot="1" x14ac:dyDescent="0.3">
      <c r="A89" s="144"/>
      <c r="B89" s="145"/>
      <c r="C89" s="146"/>
      <c r="D89" s="146"/>
      <c r="E89" s="146"/>
    </row>
    <row r="90" spans="1:5" ht="24.75" thickBot="1" x14ac:dyDescent="0.3">
      <c r="A90" s="104" t="s">
        <v>262</v>
      </c>
      <c r="B90" s="105" t="s">
        <v>253</v>
      </c>
      <c r="C90" s="106" t="s">
        <v>412</v>
      </c>
      <c r="D90" s="107"/>
      <c r="E90" s="108"/>
    </row>
    <row r="91" spans="1:5" s="113" customFormat="1" ht="12.95" customHeight="1" thickBot="1" x14ac:dyDescent="0.3">
      <c r="A91" s="110" t="s">
        <v>240</v>
      </c>
      <c r="B91" s="111" t="s">
        <v>241</v>
      </c>
      <c r="C91" s="112" t="s">
        <v>242</v>
      </c>
      <c r="D91" s="112" t="s">
        <v>250</v>
      </c>
      <c r="E91" s="112" t="s">
        <v>251</v>
      </c>
    </row>
    <row r="92" spans="1:5" s="113" customFormat="1" ht="16.5" customHeight="1" thickBot="1" x14ac:dyDescent="0.3">
      <c r="A92" s="147"/>
      <c r="B92" s="148" t="s">
        <v>257</v>
      </c>
      <c r="C92" s="149" t="s">
        <v>258</v>
      </c>
      <c r="D92" s="149" t="s">
        <v>259</v>
      </c>
      <c r="E92" s="150" t="s">
        <v>260</v>
      </c>
    </row>
    <row r="93" spans="1:5" s="151" customFormat="1" ht="12" customHeight="1" thickBot="1" x14ac:dyDescent="0.3">
      <c r="A93" s="10" t="s">
        <v>4</v>
      </c>
      <c r="B93" s="55" t="s">
        <v>422</v>
      </c>
      <c r="C93" s="56">
        <f>SUM(C94:C98)</f>
        <v>90532</v>
      </c>
      <c r="D93" s="56">
        <f>SUM(D94:D98)</f>
        <v>32647</v>
      </c>
      <c r="E93" s="56">
        <f>D93+C93</f>
        <v>123179</v>
      </c>
    </row>
    <row r="94" spans="1:5" ht="12" customHeight="1" thickBot="1" x14ac:dyDescent="0.3">
      <c r="A94" s="152" t="s">
        <v>6</v>
      </c>
      <c r="B94" s="58" t="s">
        <v>165</v>
      </c>
      <c r="C94" s="59">
        <v>50666</v>
      </c>
      <c r="D94" s="59">
        <f>66233-C94</f>
        <v>15567</v>
      </c>
      <c r="E94" s="59">
        <f>D94+C94</f>
        <v>66233</v>
      </c>
    </row>
    <row r="95" spans="1:5" ht="12" customHeight="1" thickBot="1" x14ac:dyDescent="0.3">
      <c r="A95" s="124" t="s">
        <v>8</v>
      </c>
      <c r="B95" s="60" t="s">
        <v>166</v>
      </c>
      <c r="C95" s="22">
        <v>8510</v>
      </c>
      <c r="D95" s="22">
        <f>12740-C95</f>
        <v>4230</v>
      </c>
      <c r="E95" s="59">
        <f t="shared" ref="E95:E98" si="9">D95+C95</f>
        <v>12740</v>
      </c>
    </row>
    <row r="96" spans="1:5" ht="12" customHeight="1" thickBot="1" x14ac:dyDescent="0.3">
      <c r="A96" s="124" t="s">
        <v>10</v>
      </c>
      <c r="B96" s="60" t="s">
        <v>167</v>
      </c>
      <c r="C96" s="25">
        <v>24008</v>
      </c>
      <c r="D96" s="25">
        <f>36858-C96</f>
        <v>12850</v>
      </c>
      <c r="E96" s="59">
        <f t="shared" si="9"/>
        <v>36858</v>
      </c>
    </row>
    <row r="97" spans="1:5" ht="12" customHeight="1" thickBot="1" x14ac:dyDescent="0.3">
      <c r="A97" s="124" t="s">
        <v>12</v>
      </c>
      <c r="B97" s="61" t="s">
        <v>168</v>
      </c>
      <c r="C97" s="25">
        <v>1315</v>
      </c>
      <c r="D97" s="25"/>
      <c r="E97" s="59">
        <f t="shared" si="9"/>
        <v>1315</v>
      </c>
    </row>
    <row r="98" spans="1:5" ht="12" customHeight="1" x14ac:dyDescent="0.25">
      <c r="A98" s="124" t="s">
        <v>169</v>
      </c>
      <c r="B98" s="62" t="s">
        <v>170</v>
      </c>
      <c r="C98" s="25">
        <v>6033</v>
      </c>
      <c r="D98" s="25">
        <f t="shared" ref="D98" si="10">D99+D100+D101+D102+D103+D104+D105+D106+D107+D108</f>
        <v>0</v>
      </c>
      <c r="E98" s="59">
        <f t="shared" si="9"/>
        <v>6033</v>
      </c>
    </row>
    <row r="99" spans="1:5" ht="12" customHeight="1" x14ac:dyDescent="0.25">
      <c r="A99" s="124" t="s">
        <v>15</v>
      </c>
      <c r="B99" s="60" t="s">
        <v>171</v>
      </c>
      <c r="C99" s="25">
        <v>200</v>
      </c>
      <c r="D99" s="25"/>
      <c r="E99" s="25"/>
    </row>
    <row r="100" spans="1:5" ht="12" customHeight="1" x14ac:dyDescent="0.2">
      <c r="A100" s="124" t="s">
        <v>172</v>
      </c>
      <c r="B100" s="63" t="s">
        <v>173</v>
      </c>
      <c r="C100" s="25"/>
      <c r="D100" s="25"/>
      <c r="E100" s="25"/>
    </row>
    <row r="101" spans="1:5" ht="12" customHeight="1" x14ac:dyDescent="0.25">
      <c r="A101" s="124" t="s">
        <v>174</v>
      </c>
      <c r="B101" s="64" t="s">
        <v>175</v>
      </c>
      <c r="C101" s="25"/>
      <c r="D101" s="25"/>
      <c r="E101" s="25"/>
    </row>
    <row r="102" spans="1:5" ht="12" customHeight="1" x14ac:dyDescent="0.25">
      <c r="A102" s="124" t="s">
        <v>176</v>
      </c>
      <c r="B102" s="64" t="s">
        <v>177</v>
      </c>
      <c r="C102" s="25"/>
      <c r="D102" s="25"/>
      <c r="E102" s="25"/>
    </row>
    <row r="103" spans="1:5" ht="12" customHeight="1" x14ac:dyDescent="0.2">
      <c r="A103" s="124" t="s">
        <v>178</v>
      </c>
      <c r="B103" s="63" t="s">
        <v>179</v>
      </c>
      <c r="C103" s="25">
        <v>5713</v>
      </c>
      <c r="D103" s="25"/>
      <c r="E103" s="25"/>
    </row>
    <row r="104" spans="1:5" ht="12" customHeight="1" x14ac:dyDescent="0.2">
      <c r="A104" s="124" t="s">
        <v>180</v>
      </c>
      <c r="B104" s="63" t="s">
        <v>181</v>
      </c>
      <c r="C104" s="25"/>
      <c r="D104" s="25"/>
      <c r="E104" s="25"/>
    </row>
    <row r="105" spans="1:5" ht="12" customHeight="1" x14ac:dyDescent="0.25">
      <c r="A105" s="124" t="s">
        <v>182</v>
      </c>
      <c r="B105" s="64" t="s">
        <v>183</v>
      </c>
      <c r="C105" s="25"/>
      <c r="D105" s="25"/>
      <c r="E105" s="25"/>
    </row>
    <row r="106" spans="1:5" ht="12" customHeight="1" x14ac:dyDescent="0.25">
      <c r="A106" s="153" t="s">
        <v>184</v>
      </c>
      <c r="B106" s="66" t="s">
        <v>185</v>
      </c>
      <c r="C106" s="25"/>
      <c r="D106" s="25"/>
      <c r="E106" s="25"/>
    </row>
    <row r="107" spans="1:5" ht="12" customHeight="1" x14ac:dyDescent="0.25">
      <c r="A107" s="124" t="s">
        <v>186</v>
      </c>
      <c r="B107" s="66" t="s">
        <v>187</v>
      </c>
      <c r="C107" s="25"/>
      <c r="D107" s="25"/>
      <c r="E107" s="25"/>
    </row>
    <row r="108" spans="1:5" ht="12" customHeight="1" thickBot="1" x14ac:dyDescent="0.3">
      <c r="A108" s="154" t="s">
        <v>188</v>
      </c>
      <c r="B108" s="68" t="s">
        <v>189</v>
      </c>
      <c r="C108" s="69">
        <v>120</v>
      </c>
      <c r="D108" s="69"/>
      <c r="E108" s="69"/>
    </row>
    <row r="109" spans="1:5" ht="12" customHeight="1" thickBot="1" x14ac:dyDescent="0.3">
      <c r="A109" s="51" t="s">
        <v>17</v>
      </c>
      <c r="B109" s="70" t="s">
        <v>423</v>
      </c>
      <c r="C109" s="15">
        <f>+C110+C112+C114</f>
        <v>34448</v>
      </c>
      <c r="D109" s="15">
        <f>+D110+D112+D114</f>
        <v>0</v>
      </c>
      <c r="E109" s="15">
        <f>D109+C109</f>
        <v>34448</v>
      </c>
    </row>
    <row r="110" spans="1:5" ht="12" customHeight="1" x14ac:dyDescent="0.25">
      <c r="A110" s="121" t="s">
        <v>19</v>
      </c>
      <c r="B110" s="60" t="s">
        <v>190</v>
      </c>
      <c r="C110" s="18">
        <v>3503</v>
      </c>
      <c r="D110" s="18"/>
      <c r="E110" s="18">
        <f>D110+C110</f>
        <v>3503</v>
      </c>
    </row>
    <row r="111" spans="1:5" ht="12" customHeight="1" x14ac:dyDescent="0.25">
      <c r="A111" s="121" t="s">
        <v>21</v>
      </c>
      <c r="B111" s="71" t="s">
        <v>191</v>
      </c>
      <c r="C111" s="18">
        <v>0</v>
      </c>
      <c r="D111" s="18"/>
      <c r="E111" s="18">
        <f>D111+C111</f>
        <v>0</v>
      </c>
    </row>
    <row r="112" spans="1:5" ht="12" customHeight="1" x14ac:dyDescent="0.25">
      <c r="A112" s="121" t="s">
        <v>23</v>
      </c>
      <c r="B112" s="71" t="s">
        <v>192</v>
      </c>
      <c r="C112" s="22">
        <v>30945</v>
      </c>
      <c r="D112" s="22"/>
      <c r="E112" s="18">
        <v>30945</v>
      </c>
    </row>
    <row r="113" spans="1:5" ht="12" customHeight="1" x14ac:dyDescent="0.25">
      <c r="A113" s="121" t="s">
        <v>25</v>
      </c>
      <c r="B113" s="71" t="s">
        <v>193</v>
      </c>
      <c r="C113" s="72"/>
      <c r="D113" s="72"/>
      <c r="E113" s="18"/>
    </row>
    <row r="114" spans="1:5" ht="12" customHeight="1" x14ac:dyDescent="0.25">
      <c r="A114" s="121" t="s">
        <v>27</v>
      </c>
      <c r="B114" s="155" t="s">
        <v>194</v>
      </c>
      <c r="C114" s="72">
        <v>0</v>
      </c>
      <c r="D114" s="72">
        <f t="shared" ref="D114" si="11">D115+D116+D117+D118+D119+D120+D121+D122</f>
        <v>0</v>
      </c>
      <c r="E114" s="72">
        <v>0</v>
      </c>
    </row>
    <row r="115" spans="1:5" ht="12" customHeight="1" x14ac:dyDescent="0.25">
      <c r="A115" s="121" t="s">
        <v>29</v>
      </c>
      <c r="B115" s="156" t="s">
        <v>195</v>
      </c>
      <c r="C115" s="72"/>
      <c r="D115" s="72"/>
      <c r="E115" s="72"/>
    </row>
    <row r="116" spans="1:5" ht="12" customHeight="1" x14ac:dyDescent="0.25">
      <c r="A116" s="121" t="s">
        <v>196</v>
      </c>
      <c r="B116" s="75" t="s">
        <v>197</v>
      </c>
      <c r="C116" s="72"/>
      <c r="D116" s="72"/>
      <c r="E116" s="72"/>
    </row>
    <row r="117" spans="1:5" ht="12" customHeight="1" x14ac:dyDescent="0.25">
      <c r="A117" s="121" t="s">
        <v>198</v>
      </c>
      <c r="B117" s="64" t="s">
        <v>177</v>
      </c>
      <c r="C117" s="72"/>
      <c r="D117" s="72"/>
      <c r="E117" s="72"/>
    </row>
    <row r="118" spans="1:5" ht="12" customHeight="1" x14ac:dyDescent="0.25">
      <c r="A118" s="121" t="s">
        <v>199</v>
      </c>
      <c r="B118" s="64" t="s">
        <v>200</v>
      </c>
      <c r="C118" s="72">
        <v>0</v>
      </c>
      <c r="D118" s="72"/>
      <c r="E118" s="72">
        <v>0</v>
      </c>
    </row>
    <row r="119" spans="1:5" ht="12" customHeight="1" x14ac:dyDescent="0.25">
      <c r="A119" s="121" t="s">
        <v>201</v>
      </c>
      <c r="B119" s="64" t="s">
        <v>202</v>
      </c>
      <c r="C119" s="72"/>
      <c r="D119" s="72"/>
      <c r="E119" s="72"/>
    </row>
    <row r="120" spans="1:5" ht="12" customHeight="1" x14ac:dyDescent="0.25">
      <c r="A120" s="121" t="s">
        <v>203</v>
      </c>
      <c r="B120" s="64" t="s">
        <v>183</v>
      </c>
      <c r="C120" s="72"/>
      <c r="D120" s="72"/>
      <c r="E120" s="72"/>
    </row>
    <row r="121" spans="1:5" ht="12" customHeight="1" x14ac:dyDescent="0.25">
      <c r="A121" s="121" t="s">
        <v>204</v>
      </c>
      <c r="B121" s="64" t="s">
        <v>205</v>
      </c>
      <c r="C121" s="72"/>
      <c r="D121" s="72"/>
      <c r="E121" s="72"/>
    </row>
    <row r="122" spans="1:5" ht="12" customHeight="1" thickBot="1" x14ac:dyDescent="0.3">
      <c r="A122" s="153" t="s">
        <v>206</v>
      </c>
      <c r="B122" s="64" t="s">
        <v>207</v>
      </c>
      <c r="C122" s="76"/>
      <c r="D122" s="76"/>
      <c r="E122" s="76"/>
    </row>
    <row r="123" spans="1:5" ht="12" customHeight="1" thickBot="1" x14ac:dyDescent="0.3">
      <c r="A123" s="51" t="s">
        <v>31</v>
      </c>
      <c r="B123" s="77" t="s">
        <v>208</v>
      </c>
      <c r="C123" s="15">
        <f>+C124+C125</f>
        <v>2000</v>
      </c>
      <c r="D123" s="15">
        <f>+D124+D125</f>
        <v>0</v>
      </c>
      <c r="E123" s="15">
        <f>D123+C123</f>
        <v>2000</v>
      </c>
    </row>
    <row r="124" spans="1:5" ht="12" customHeight="1" x14ac:dyDescent="0.25">
      <c r="A124" s="121" t="s">
        <v>33</v>
      </c>
      <c r="B124" s="78" t="s">
        <v>209</v>
      </c>
      <c r="C124" s="18">
        <v>2000</v>
      </c>
      <c r="D124" s="18"/>
      <c r="E124" s="18">
        <f>D124+C124</f>
        <v>2000</v>
      </c>
    </row>
    <row r="125" spans="1:5" ht="12" customHeight="1" thickBot="1" x14ac:dyDescent="0.3">
      <c r="A125" s="129" t="s">
        <v>35</v>
      </c>
      <c r="B125" s="71" t="s">
        <v>210</v>
      </c>
      <c r="C125" s="25"/>
      <c r="D125" s="25"/>
      <c r="E125" s="18">
        <f>D125+C125</f>
        <v>0</v>
      </c>
    </row>
    <row r="126" spans="1:5" ht="12" customHeight="1" thickBot="1" x14ac:dyDescent="0.3">
      <c r="A126" s="51" t="s">
        <v>211</v>
      </c>
      <c r="B126" s="77" t="s">
        <v>212</v>
      </c>
      <c r="C126" s="15">
        <f>+C93+C109+C123</f>
        <v>126980</v>
      </c>
      <c r="D126" s="15">
        <f>+D93+D109+D123</f>
        <v>32647</v>
      </c>
      <c r="E126" s="15">
        <f>+E93+E109+E123</f>
        <v>159627</v>
      </c>
    </row>
    <row r="127" spans="1:5" ht="12" customHeight="1" thickBot="1" x14ac:dyDescent="0.3">
      <c r="A127" s="51" t="s">
        <v>59</v>
      </c>
      <c r="B127" s="77" t="s">
        <v>213</v>
      </c>
      <c r="C127" s="15">
        <f>+C128+C129+C130</f>
        <v>0</v>
      </c>
      <c r="D127" s="15">
        <f>+D128+D129+D130</f>
        <v>0</v>
      </c>
      <c r="E127" s="15">
        <f>+E128+E129+E130</f>
        <v>0</v>
      </c>
    </row>
    <row r="128" spans="1:5" s="151" customFormat="1" ht="12" customHeight="1" x14ac:dyDescent="0.25">
      <c r="A128" s="121" t="s">
        <v>61</v>
      </c>
      <c r="B128" s="78" t="s">
        <v>214</v>
      </c>
      <c r="C128" s="72"/>
      <c r="D128" s="72"/>
      <c r="E128" s="72"/>
    </row>
    <row r="129" spans="1:11" ht="12" customHeight="1" x14ac:dyDescent="0.25">
      <c r="A129" s="121" t="s">
        <v>63</v>
      </c>
      <c r="B129" s="78" t="s">
        <v>215</v>
      </c>
      <c r="C129" s="72"/>
      <c r="D129" s="72"/>
      <c r="E129" s="72"/>
    </row>
    <row r="130" spans="1:11" ht="12" customHeight="1" thickBot="1" x14ac:dyDescent="0.3">
      <c r="A130" s="153" t="s">
        <v>65</v>
      </c>
      <c r="B130" s="83" t="s">
        <v>216</v>
      </c>
      <c r="C130" s="72"/>
      <c r="D130" s="72"/>
      <c r="E130" s="72"/>
    </row>
    <row r="131" spans="1:11" ht="12" customHeight="1" thickBot="1" x14ac:dyDescent="0.3">
      <c r="A131" s="51" t="s">
        <v>81</v>
      </c>
      <c r="B131" s="77" t="s">
        <v>217</v>
      </c>
      <c r="C131" s="15">
        <f>+C132+C133+C134+C135</f>
        <v>0</v>
      </c>
      <c r="D131" s="15">
        <f>+D132+D133+D134+D135</f>
        <v>0</v>
      </c>
      <c r="E131" s="15">
        <f>+E132+E133+E134+E135</f>
        <v>0</v>
      </c>
    </row>
    <row r="132" spans="1:11" ht="12" customHeight="1" x14ac:dyDescent="0.25">
      <c r="A132" s="121" t="s">
        <v>83</v>
      </c>
      <c r="B132" s="78" t="s">
        <v>218</v>
      </c>
      <c r="C132" s="72"/>
      <c r="D132" s="72"/>
      <c r="E132" s="72"/>
    </row>
    <row r="133" spans="1:11" ht="12" customHeight="1" x14ac:dyDescent="0.25">
      <c r="A133" s="121" t="s">
        <v>85</v>
      </c>
      <c r="B133" s="78" t="s">
        <v>219</v>
      </c>
      <c r="C133" s="72"/>
      <c r="D133" s="72"/>
      <c r="E133" s="72"/>
    </row>
    <row r="134" spans="1:11" ht="12" customHeight="1" x14ac:dyDescent="0.25">
      <c r="A134" s="121" t="s">
        <v>87</v>
      </c>
      <c r="B134" s="78" t="s">
        <v>220</v>
      </c>
      <c r="C134" s="72"/>
      <c r="D134" s="72"/>
      <c r="E134" s="72"/>
    </row>
    <row r="135" spans="1:11" s="151" customFormat="1" ht="12" customHeight="1" thickBot="1" x14ac:dyDescent="0.3">
      <c r="A135" s="153" t="s">
        <v>89</v>
      </c>
      <c r="B135" s="83" t="s">
        <v>221</v>
      </c>
      <c r="C135" s="72"/>
      <c r="D135" s="72"/>
      <c r="E135" s="72"/>
    </row>
    <row r="136" spans="1:11" ht="12" customHeight="1" thickBot="1" x14ac:dyDescent="0.3">
      <c r="A136" s="51" t="s">
        <v>222</v>
      </c>
      <c r="B136" s="77" t="s">
        <v>223</v>
      </c>
      <c r="C136" s="26">
        <f>+C137+C138+C139+C140</f>
        <v>24402</v>
      </c>
      <c r="D136" s="26">
        <f>+D137+D138+D139+D140</f>
        <v>0</v>
      </c>
      <c r="E136" s="26">
        <f>D136+C136</f>
        <v>24402</v>
      </c>
      <c r="K136" s="157"/>
    </row>
    <row r="137" spans="1:11" x14ac:dyDescent="0.25">
      <c r="A137" s="121" t="s">
        <v>95</v>
      </c>
      <c r="B137" s="78" t="s">
        <v>224</v>
      </c>
      <c r="C137" s="72">
        <v>24402</v>
      </c>
      <c r="D137" s="72"/>
      <c r="E137" s="72">
        <f>D137+C137</f>
        <v>24402</v>
      </c>
    </row>
    <row r="138" spans="1:11" ht="12" customHeight="1" x14ac:dyDescent="0.25">
      <c r="A138" s="121" t="s">
        <v>97</v>
      </c>
      <c r="B138" s="78" t="s">
        <v>225</v>
      </c>
      <c r="C138" s="72"/>
      <c r="D138" s="72"/>
      <c r="E138" s="72"/>
    </row>
    <row r="139" spans="1:11" s="151" customFormat="1" ht="12" customHeight="1" x14ac:dyDescent="0.25">
      <c r="A139" s="121" t="s">
        <v>99</v>
      </c>
      <c r="B139" s="78" t="s">
        <v>226</v>
      </c>
      <c r="C139" s="72"/>
      <c r="D139" s="72"/>
      <c r="E139" s="72"/>
    </row>
    <row r="140" spans="1:11" s="151" customFormat="1" ht="12" customHeight="1" thickBot="1" x14ac:dyDescent="0.3">
      <c r="A140" s="153" t="s">
        <v>101</v>
      </c>
      <c r="B140" s="83" t="s">
        <v>227</v>
      </c>
      <c r="C140" s="72"/>
      <c r="D140" s="72"/>
      <c r="E140" s="72"/>
    </row>
    <row r="141" spans="1:11" s="151" customFormat="1" ht="12" customHeight="1" thickBot="1" x14ac:dyDescent="0.3">
      <c r="A141" s="51" t="s">
        <v>103</v>
      </c>
      <c r="B141" s="77" t="s">
        <v>228</v>
      </c>
      <c r="C141" s="158">
        <f>+C142+C143+C144+C145</f>
        <v>0</v>
      </c>
      <c r="D141" s="158">
        <f>+D142+D143+D144+D145</f>
        <v>0</v>
      </c>
      <c r="E141" s="158">
        <f>+E142+E143+E144+E145</f>
        <v>0</v>
      </c>
    </row>
    <row r="142" spans="1:11" s="151" customFormat="1" ht="12" customHeight="1" x14ac:dyDescent="0.25">
      <c r="A142" s="121" t="s">
        <v>105</v>
      </c>
      <c r="B142" s="78" t="s">
        <v>229</v>
      </c>
      <c r="C142" s="72"/>
      <c r="D142" s="72"/>
      <c r="E142" s="72"/>
    </row>
    <row r="143" spans="1:11" s="151" customFormat="1" ht="12" customHeight="1" x14ac:dyDescent="0.25">
      <c r="A143" s="121" t="s">
        <v>107</v>
      </c>
      <c r="B143" s="78" t="s">
        <v>230</v>
      </c>
      <c r="C143" s="72"/>
      <c r="D143" s="72"/>
      <c r="E143" s="72"/>
    </row>
    <row r="144" spans="1:11" s="151" customFormat="1" ht="12" customHeight="1" x14ac:dyDescent="0.25">
      <c r="A144" s="121" t="s">
        <v>109</v>
      </c>
      <c r="B144" s="78" t="s">
        <v>231</v>
      </c>
      <c r="C144" s="72"/>
      <c r="D144" s="72"/>
      <c r="E144" s="72"/>
    </row>
    <row r="145" spans="1:5" ht="12.75" customHeight="1" thickBot="1" x14ac:dyDescent="0.3">
      <c r="A145" s="121" t="s">
        <v>111</v>
      </c>
      <c r="B145" s="78" t="s">
        <v>232</v>
      </c>
      <c r="C145" s="72"/>
      <c r="D145" s="72"/>
      <c r="E145" s="72"/>
    </row>
    <row r="146" spans="1:5" ht="12" customHeight="1" thickBot="1" x14ac:dyDescent="0.3">
      <c r="A146" s="51" t="s">
        <v>113</v>
      </c>
      <c r="B146" s="77" t="s">
        <v>233</v>
      </c>
      <c r="C146" s="159">
        <f>+C127+C131+C136+C141</f>
        <v>24402</v>
      </c>
      <c r="D146" s="159">
        <f>+D127+D131+D136+D141</f>
        <v>0</v>
      </c>
      <c r="E146" s="159">
        <f>+E127+E131+E136+E141</f>
        <v>24402</v>
      </c>
    </row>
    <row r="147" spans="1:5" ht="15" customHeight="1" thickBot="1" x14ac:dyDescent="0.3">
      <c r="A147" s="160" t="s">
        <v>234</v>
      </c>
      <c r="B147" s="161" t="s">
        <v>235</v>
      </c>
      <c r="C147" s="159">
        <f>+C126+C146</f>
        <v>151382</v>
      </c>
      <c r="D147" s="159">
        <f>+D126+D146</f>
        <v>32647</v>
      </c>
      <c r="E147" s="159">
        <f>+E126+E146</f>
        <v>184029</v>
      </c>
    </row>
    <row r="149" spans="1:5" ht="15" customHeight="1" x14ac:dyDescent="0.25">
      <c r="A149" s="162"/>
      <c r="B149" s="163"/>
      <c r="C149" s="164"/>
      <c r="D149" s="165"/>
      <c r="E149" s="165"/>
    </row>
    <row r="150" spans="1:5" ht="14.25" customHeight="1" x14ac:dyDescent="0.25">
      <c r="A150" s="162"/>
      <c r="B150" s="163"/>
      <c r="C150" s="165"/>
      <c r="D150" s="165"/>
      <c r="E150" s="165"/>
    </row>
  </sheetData>
  <mergeCells count="7">
    <mergeCell ref="C90:E90"/>
    <mergeCell ref="A7:A8"/>
    <mergeCell ref="C5:E5"/>
    <mergeCell ref="B7:B8"/>
    <mergeCell ref="C7:C8"/>
    <mergeCell ref="D7:D8"/>
    <mergeCell ref="E7:E8"/>
  </mergeCells>
  <pageMargins left="0.39370078740157483" right="0.39370078740157483" top="1.1417322834645669" bottom="0.55118110236220474" header="0.31496062992125984" footer="0.31496062992125984"/>
  <pageSetup paperSize="9" orientation="landscape" r:id="rId1"/>
  <headerFooter>
    <oddHeader>&amp;C&amp;"-,Félkövér"&amp;9Tiszagyulaháza község 2016.évi költségvetési bevételei és kiadásai, előirányzat csoportonként és kiemelt előirányzatonként&amp;R&amp;"-,Dőlt"&amp;8
 2.melléklet a 2/2016.(II.22.)Önkormányzati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view="pageLayout" zoomScaleNormal="100" workbookViewId="0">
      <selection activeCell="B1" sqref="B1"/>
    </sheetView>
  </sheetViews>
  <sheetFormatPr defaultRowHeight="15" x14ac:dyDescent="0.25"/>
  <cols>
    <col min="1" max="1" width="8" style="166" customWidth="1"/>
    <col min="2" max="2" width="53.85546875" style="167" customWidth="1"/>
    <col min="3" max="3" width="9.7109375" style="168" customWidth="1"/>
    <col min="4" max="4" width="9.42578125" style="168" customWidth="1"/>
    <col min="5" max="5" width="10.140625" style="168" customWidth="1"/>
    <col min="6" max="6" width="9.42578125" style="168" customWidth="1"/>
    <col min="7" max="256" width="9.140625" style="109"/>
    <col min="257" max="257" width="16.7109375" style="109" customWidth="1"/>
    <col min="258" max="258" width="61.7109375" style="109" customWidth="1"/>
    <col min="259" max="259" width="21.42578125" style="109" customWidth="1"/>
    <col min="260" max="512" width="9.140625" style="109"/>
    <col min="513" max="513" width="16.7109375" style="109" customWidth="1"/>
    <col min="514" max="514" width="61.7109375" style="109" customWidth="1"/>
    <col min="515" max="515" width="21.42578125" style="109" customWidth="1"/>
    <col min="516" max="768" width="9.140625" style="109"/>
    <col min="769" max="769" width="16.7109375" style="109" customWidth="1"/>
    <col min="770" max="770" width="61.7109375" style="109" customWidth="1"/>
    <col min="771" max="771" width="21.42578125" style="109" customWidth="1"/>
    <col min="772" max="1024" width="9.140625" style="109"/>
    <col min="1025" max="1025" width="16.7109375" style="109" customWidth="1"/>
    <col min="1026" max="1026" width="61.7109375" style="109" customWidth="1"/>
    <col min="1027" max="1027" width="21.42578125" style="109" customWidth="1"/>
    <col min="1028" max="1280" width="9.140625" style="109"/>
    <col min="1281" max="1281" width="16.7109375" style="109" customWidth="1"/>
    <col min="1282" max="1282" width="61.7109375" style="109" customWidth="1"/>
    <col min="1283" max="1283" width="21.42578125" style="109" customWidth="1"/>
    <col min="1284" max="1536" width="9.140625" style="109"/>
    <col min="1537" max="1537" width="16.7109375" style="109" customWidth="1"/>
    <col min="1538" max="1538" width="61.7109375" style="109" customWidth="1"/>
    <col min="1539" max="1539" width="21.42578125" style="109" customWidth="1"/>
    <col min="1540" max="1792" width="9.140625" style="109"/>
    <col min="1793" max="1793" width="16.7109375" style="109" customWidth="1"/>
    <col min="1794" max="1794" width="61.7109375" style="109" customWidth="1"/>
    <col min="1795" max="1795" width="21.42578125" style="109" customWidth="1"/>
    <col min="1796" max="2048" width="9.140625" style="109"/>
    <col min="2049" max="2049" width="16.7109375" style="109" customWidth="1"/>
    <col min="2050" max="2050" width="61.7109375" style="109" customWidth="1"/>
    <col min="2051" max="2051" width="21.42578125" style="109" customWidth="1"/>
    <col min="2052" max="2304" width="9.140625" style="109"/>
    <col min="2305" max="2305" width="16.7109375" style="109" customWidth="1"/>
    <col min="2306" max="2306" width="61.7109375" style="109" customWidth="1"/>
    <col min="2307" max="2307" width="21.42578125" style="109" customWidth="1"/>
    <col min="2308" max="2560" width="9.140625" style="109"/>
    <col min="2561" max="2561" width="16.7109375" style="109" customWidth="1"/>
    <col min="2562" max="2562" width="61.7109375" style="109" customWidth="1"/>
    <col min="2563" max="2563" width="21.42578125" style="109" customWidth="1"/>
    <col min="2564" max="2816" width="9.140625" style="109"/>
    <col min="2817" max="2817" width="16.7109375" style="109" customWidth="1"/>
    <col min="2818" max="2818" width="61.7109375" style="109" customWidth="1"/>
    <col min="2819" max="2819" width="21.42578125" style="109" customWidth="1"/>
    <col min="2820" max="3072" width="9.140625" style="109"/>
    <col min="3073" max="3073" width="16.7109375" style="109" customWidth="1"/>
    <col min="3074" max="3074" width="61.7109375" style="109" customWidth="1"/>
    <col min="3075" max="3075" width="21.42578125" style="109" customWidth="1"/>
    <col min="3076" max="3328" width="9.140625" style="109"/>
    <col min="3329" max="3329" width="16.7109375" style="109" customWidth="1"/>
    <col min="3330" max="3330" width="61.7109375" style="109" customWidth="1"/>
    <col min="3331" max="3331" width="21.42578125" style="109" customWidth="1"/>
    <col min="3332" max="3584" width="9.140625" style="109"/>
    <col min="3585" max="3585" width="16.7109375" style="109" customWidth="1"/>
    <col min="3586" max="3586" width="61.7109375" style="109" customWidth="1"/>
    <col min="3587" max="3587" width="21.42578125" style="109" customWidth="1"/>
    <col min="3588" max="3840" width="9.140625" style="109"/>
    <col min="3841" max="3841" width="16.7109375" style="109" customWidth="1"/>
    <col min="3842" max="3842" width="61.7109375" style="109" customWidth="1"/>
    <col min="3843" max="3843" width="21.42578125" style="109" customWidth="1"/>
    <col min="3844" max="4096" width="9.140625" style="109"/>
    <col min="4097" max="4097" width="16.7109375" style="109" customWidth="1"/>
    <col min="4098" max="4098" width="61.7109375" style="109" customWidth="1"/>
    <col min="4099" max="4099" width="21.42578125" style="109" customWidth="1"/>
    <col min="4100" max="4352" width="9.140625" style="109"/>
    <col min="4353" max="4353" width="16.7109375" style="109" customWidth="1"/>
    <col min="4354" max="4354" width="61.7109375" style="109" customWidth="1"/>
    <col min="4355" max="4355" width="21.42578125" style="109" customWidth="1"/>
    <col min="4356" max="4608" width="9.140625" style="109"/>
    <col min="4609" max="4609" width="16.7109375" style="109" customWidth="1"/>
    <col min="4610" max="4610" width="61.7109375" style="109" customWidth="1"/>
    <col min="4611" max="4611" width="21.42578125" style="109" customWidth="1"/>
    <col min="4612" max="4864" width="9.140625" style="109"/>
    <col min="4865" max="4865" width="16.7109375" style="109" customWidth="1"/>
    <col min="4866" max="4866" width="61.7109375" style="109" customWidth="1"/>
    <col min="4867" max="4867" width="21.42578125" style="109" customWidth="1"/>
    <col min="4868" max="5120" width="9.140625" style="109"/>
    <col min="5121" max="5121" width="16.7109375" style="109" customWidth="1"/>
    <col min="5122" max="5122" width="61.7109375" style="109" customWidth="1"/>
    <col min="5123" max="5123" width="21.42578125" style="109" customWidth="1"/>
    <col min="5124" max="5376" width="9.140625" style="109"/>
    <col min="5377" max="5377" width="16.7109375" style="109" customWidth="1"/>
    <col min="5378" max="5378" width="61.7109375" style="109" customWidth="1"/>
    <col min="5379" max="5379" width="21.42578125" style="109" customWidth="1"/>
    <col min="5380" max="5632" width="9.140625" style="109"/>
    <col min="5633" max="5633" width="16.7109375" style="109" customWidth="1"/>
    <col min="5634" max="5634" width="61.7109375" style="109" customWidth="1"/>
    <col min="5635" max="5635" width="21.42578125" style="109" customWidth="1"/>
    <col min="5636" max="5888" width="9.140625" style="109"/>
    <col min="5889" max="5889" width="16.7109375" style="109" customWidth="1"/>
    <col min="5890" max="5890" width="61.7109375" style="109" customWidth="1"/>
    <col min="5891" max="5891" width="21.42578125" style="109" customWidth="1"/>
    <col min="5892" max="6144" width="9.140625" style="109"/>
    <col min="6145" max="6145" width="16.7109375" style="109" customWidth="1"/>
    <col min="6146" max="6146" width="61.7109375" style="109" customWidth="1"/>
    <col min="6147" max="6147" width="21.42578125" style="109" customWidth="1"/>
    <col min="6148" max="6400" width="9.140625" style="109"/>
    <col min="6401" max="6401" width="16.7109375" style="109" customWidth="1"/>
    <col min="6402" max="6402" width="61.7109375" style="109" customWidth="1"/>
    <col min="6403" max="6403" width="21.42578125" style="109" customWidth="1"/>
    <col min="6404" max="6656" width="9.140625" style="109"/>
    <col min="6657" max="6657" width="16.7109375" style="109" customWidth="1"/>
    <col min="6658" max="6658" width="61.7109375" style="109" customWidth="1"/>
    <col min="6659" max="6659" width="21.42578125" style="109" customWidth="1"/>
    <col min="6660" max="6912" width="9.140625" style="109"/>
    <col min="6913" max="6913" width="16.7109375" style="109" customWidth="1"/>
    <col min="6914" max="6914" width="61.7109375" style="109" customWidth="1"/>
    <col min="6915" max="6915" width="21.42578125" style="109" customWidth="1"/>
    <col min="6916" max="7168" width="9.140625" style="109"/>
    <col min="7169" max="7169" width="16.7109375" style="109" customWidth="1"/>
    <col min="7170" max="7170" width="61.7109375" style="109" customWidth="1"/>
    <col min="7171" max="7171" width="21.42578125" style="109" customWidth="1"/>
    <col min="7172" max="7424" width="9.140625" style="109"/>
    <col min="7425" max="7425" width="16.7109375" style="109" customWidth="1"/>
    <col min="7426" max="7426" width="61.7109375" style="109" customWidth="1"/>
    <col min="7427" max="7427" width="21.42578125" style="109" customWidth="1"/>
    <col min="7428" max="7680" width="9.140625" style="109"/>
    <col min="7681" max="7681" width="16.7109375" style="109" customWidth="1"/>
    <col min="7682" max="7682" width="61.7109375" style="109" customWidth="1"/>
    <col min="7683" max="7683" width="21.42578125" style="109" customWidth="1"/>
    <col min="7684" max="7936" width="9.140625" style="109"/>
    <col min="7937" max="7937" width="16.7109375" style="109" customWidth="1"/>
    <col min="7938" max="7938" width="61.7109375" style="109" customWidth="1"/>
    <col min="7939" max="7939" width="21.42578125" style="109" customWidth="1"/>
    <col min="7940" max="8192" width="9.140625" style="109"/>
    <col min="8193" max="8193" width="16.7109375" style="109" customWidth="1"/>
    <col min="8194" max="8194" width="61.7109375" style="109" customWidth="1"/>
    <col min="8195" max="8195" width="21.42578125" style="109" customWidth="1"/>
    <col min="8196" max="8448" width="9.140625" style="109"/>
    <col min="8449" max="8449" width="16.7109375" style="109" customWidth="1"/>
    <col min="8450" max="8450" width="61.7109375" style="109" customWidth="1"/>
    <col min="8451" max="8451" width="21.42578125" style="109" customWidth="1"/>
    <col min="8452" max="8704" width="9.140625" style="109"/>
    <col min="8705" max="8705" width="16.7109375" style="109" customWidth="1"/>
    <col min="8706" max="8706" width="61.7109375" style="109" customWidth="1"/>
    <col min="8707" max="8707" width="21.42578125" style="109" customWidth="1"/>
    <col min="8708" max="8960" width="9.140625" style="109"/>
    <col min="8961" max="8961" width="16.7109375" style="109" customWidth="1"/>
    <col min="8962" max="8962" width="61.7109375" style="109" customWidth="1"/>
    <col min="8963" max="8963" width="21.42578125" style="109" customWidth="1"/>
    <col min="8964" max="9216" width="9.140625" style="109"/>
    <col min="9217" max="9217" width="16.7109375" style="109" customWidth="1"/>
    <col min="9218" max="9218" width="61.7109375" style="109" customWidth="1"/>
    <col min="9219" max="9219" width="21.42578125" style="109" customWidth="1"/>
    <col min="9220" max="9472" width="9.140625" style="109"/>
    <col min="9473" max="9473" width="16.7109375" style="109" customWidth="1"/>
    <col min="9474" max="9474" width="61.7109375" style="109" customWidth="1"/>
    <col min="9475" max="9475" width="21.42578125" style="109" customWidth="1"/>
    <col min="9476" max="9728" width="9.140625" style="109"/>
    <col min="9729" max="9729" width="16.7109375" style="109" customWidth="1"/>
    <col min="9730" max="9730" width="61.7109375" style="109" customWidth="1"/>
    <col min="9731" max="9731" width="21.42578125" style="109" customWidth="1"/>
    <col min="9732" max="9984" width="9.140625" style="109"/>
    <col min="9985" max="9985" width="16.7109375" style="109" customWidth="1"/>
    <col min="9986" max="9986" width="61.7109375" style="109" customWidth="1"/>
    <col min="9987" max="9987" width="21.42578125" style="109" customWidth="1"/>
    <col min="9988" max="10240" width="9.140625" style="109"/>
    <col min="10241" max="10241" width="16.7109375" style="109" customWidth="1"/>
    <col min="10242" max="10242" width="61.7109375" style="109" customWidth="1"/>
    <col min="10243" max="10243" width="21.42578125" style="109" customWidth="1"/>
    <col min="10244" max="10496" width="9.140625" style="109"/>
    <col min="10497" max="10497" width="16.7109375" style="109" customWidth="1"/>
    <col min="10498" max="10498" width="61.7109375" style="109" customWidth="1"/>
    <col min="10499" max="10499" width="21.42578125" style="109" customWidth="1"/>
    <col min="10500" max="10752" width="9.140625" style="109"/>
    <col min="10753" max="10753" width="16.7109375" style="109" customWidth="1"/>
    <col min="10754" max="10754" width="61.7109375" style="109" customWidth="1"/>
    <col min="10755" max="10755" width="21.42578125" style="109" customWidth="1"/>
    <col min="10756" max="11008" width="9.140625" style="109"/>
    <col min="11009" max="11009" width="16.7109375" style="109" customWidth="1"/>
    <col min="11010" max="11010" width="61.7109375" style="109" customWidth="1"/>
    <col min="11011" max="11011" width="21.42578125" style="109" customWidth="1"/>
    <col min="11012" max="11264" width="9.140625" style="109"/>
    <col min="11265" max="11265" width="16.7109375" style="109" customWidth="1"/>
    <col min="11266" max="11266" width="61.7109375" style="109" customWidth="1"/>
    <col min="11267" max="11267" width="21.42578125" style="109" customWidth="1"/>
    <col min="11268" max="11520" width="9.140625" style="109"/>
    <col min="11521" max="11521" width="16.7109375" style="109" customWidth="1"/>
    <col min="11522" max="11522" width="61.7109375" style="109" customWidth="1"/>
    <col min="11523" max="11523" width="21.42578125" style="109" customWidth="1"/>
    <col min="11524" max="11776" width="9.140625" style="109"/>
    <col min="11777" max="11777" width="16.7109375" style="109" customWidth="1"/>
    <col min="11778" max="11778" width="61.7109375" style="109" customWidth="1"/>
    <col min="11779" max="11779" width="21.42578125" style="109" customWidth="1"/>
    <col min="11780" max="12032" width="9.140625" style="109"/>
    <col min="12033" max="12033" width="16.7109375" style="109" customWidth="1"/>
    <col min="12034" max="12034" width="61.7109375" style="109" customWidth="1"/>
    <col min="12035" max="12035" width="21.42578125" style="109" customWidth="1"/>
    <col min="12036" max="12288" width="9.140625" style="109"/>
    <col min="12289" max="12289" width="16.7109375" style="109" customWidth="1"/>
    <col min="12290" max="12290" width="61.7109375" style="109" customWidth="1"/>
    <col min="12291" max="12291" width="21.42578125" style="109" customWidth="1"/>
    <col min="12292" max="12544" width="9.140625" style="109"/>
    <col min="12545" max="12545" width="16.7109375" style="109" customWidth="1"/>
    <col min="12546" max="12546" width="61.7109375" style="109" customWidth="1"/>
    <col min="12547" max="12547" width="21.42578125" style="109" customWidth="1"/>
    <col min="12548" max="12800" width="9.140625" style="109"/>
    <col min="12801" max="12801" width="16.7109375" style="109" customWidth="1"/>
    <col min="12802" max="12802" width="61.7109375" style="109" customWidth="1"/>
    <col min="12803" max="12803" width="21.42578125" style="109" customWidth="1"/>
    <col min="12804" max="13056" width="9.140625" style="109"/>
    <col min="13057" max="13057" width="16.7109375" style="109" customWidth="1"/>
    <col min="13058" max="13058" width="61.7109375" style="109" customWidth="1"/>
    <col min="13059" max="13059" width="21.42578125" style="109" customWidth="1"/>
    <col min="13060" max="13312" width="9.140625" style="109"/>
    <col min="13313" max="13313" width="16.7109375" style="109" customWidth="1"/>
    <col min="13314" max="13314" width="61.7109375" style="109" customWidth="1"/>
    <col min="13315" max="13315" width="21.42578125" style="109" customWidth="1"/>
    <col min="13316" max="13568" width="9.140625" style="109"/>
    <col min="13569" max="13569" width="16.7109375" style="109" customWidth="1"/>
    <col min="13570" max="13570" width="61.7109375" style="109" customWidth="1"/>
    <col min="13571" max="13571" width="21.42578125" style="109" customWidth="1"/>
    <col min="13572" max="13824" width="9.140625" style="109"/>
    <col min="13825" max="13825" width="16.7109375" style="109" customWidth="1"/>
    <col min="13826" max="13826" width="61.7109375" style="109" customWidth="1"/>
    <col min="13827" max="13827" width="21.42578125" style="109" customWidth="1"/>
    <col min="13828" max="14080" width="9.140625" style="109"/>
    <col min="14081" max="14081" width="16.7109375" style="109" customWidth="1"/>
    <col min="14082" max="14082" width="61.7109375" style="109" customWidth="1"/>
    <col min="14083" max="14083" width="21.42578125" style="109" customWidth="1"/>
    <col min="14084" max="14336" width="9.140625" style="109"/>
    <col min="14337" max="14337" width="16.7109375" style="109" customWidth="1"/>
    <col min="14338" max="14338" width="61.7109375" style="109" customWidth="1"/>
    <col min="14339" max="14339" width="21.42578125" style="109" customWidth="1"/>
    <col min="14340" max="14592" width="9.140625" style="109"/>
    <col min="14593" max="14593" width="16.7109375" style="109" customWidth="1"/>
    <col min="14594" max="14594" width="61.7109375" style="109" customWidth="1"/>
    <col min="14595" max="14595" width="21.42578125" style="109" customWidth="1"/>
    <col min="14596" max="14848" width="9.140625" style="109"/>
    <col min="14849" max="14849" width="16.7109375" style="109" customWidth="1"/>
    <col min="14850" max="14850" width="61.7109375" style="109" customWidth="1"/>
    <col min="14851" max="14851" width="21.42578125" style="109" customWidth="1"/>
    <col min="14852" max="15104" width="9.140625" style="109"/>
    <col min="15105" max="15105" width="16.7109375" style="109" customWidth="1"/>
    <col min="15106" max="15106" width="61.7109375" style="109" customWidth="1"/>
    <col min="15107" max="15107" width="21.42578125" style="109" customWidth="1"/>
    <col min="15108" max="15360" width="9.140625" style="109"/>
    <col min="15361" max="15361" width="16.7109375" style="109" customWidth="1"/>
    <col min="15362" max="15362" width="61.7109375" style="109" customWidth="1"/>
    <col min="15363" max="15363" width="21.42578125" style="109" customWidth="1"/>
    <col min="15364" max="15616" width="9.140625" style="109"/>
    <col min="15617" max="15617" width="16.7109375" style="109" customWidth="1"/>
    <col min="15618" max="15618" width="61.7109375" style="109" customWidth="1"/>
    <col min="15619" max="15619" width="21.42578125" style="109" customWidth="1"/>
    <col min="15620" max="15872" width="9.140625" style="109"/>
    <col min="15873" max="15873" width="16.7109375" style="109" customWidth="1"/>
    <col min="15874" max="15874" width="61.7109375" style="109" customWidth="1"/>
    <col min="15875" max="15875" width="21.42578125" style="109" customWidth="1"/>
    <col min="15876" max="16128" width="9.140625" style="109"/>
    <col min="16129" max="16129" width="16.7109375" style="109" customWidth="1"/>
    <col min="16130" max="16130" width="61.7109375" style="109" customWidth="1"/>
    <col min="16131" max="16131" width="21.42578125" style="109" customWidth="1"/>
    <col min="16132" max="16384" width="9.140625" style="109"/>
  </cols>
  <sheetData>
    <row r="1" spans="1:6" s="94" customFormat="1" ht="15.75" x14ac:dyDescent="0.25">
      <c r="A1" s="91"/>
      <c r="B1" s="92"/>
      <c r="C1" s="93"/>
      <c r="D1" s="93"/>
      <c r="E1" s="93"/>
      <c r="F1" s="93"/>
    </row>
    <row r="2" spans="1:6" s="103" customFormat="1" ht="14.25" thickBot="1" x14ac:dyDescent="0.3">
      <c r="A2" s="101"/>
      <c r="B2" s="101"/>
      <c r="C2" s="102"/>
      <c r="D2" s="102"/>
      <c r="E2" s="102"/>
      <c r="F2" s="102" t="s">
        <v>249</v>
      </c>
    </row>
    <row r="3" spans="1:6" ht="15.75" customHeight="1" thickBot="1" x14ac:dyDescent="0.3">
      <c r="A3" s="104" t="s">
        <v>261</v>
      </c>
      <c r="B3" s="169" t="s">
        <v>253</v>
      </c>
      <c r="C3" s="170" t="s">
        <v>412</v>
      </c>
      <c r="D3" s="107"/>
      <c r="E3" s="107"/>
      <c r="F3" s="108"/>
    </row>
    <row r="4" spans="1:6" s="113" customFormat="1" ht="16.5" thickBot="1" x14ac:dyDescent="0.3">
      <c r="A4" s="110" t="s">
        <v>240</v>
      </c>
      <c r="B4" s="111" t="s">
        <v>241</v>
      </c>
      <c r="C4" s="112" t="s">
        <v>242</v>
      </c>
      <c r="D4" s="112" t="s">
        <v>250</v>
      </c>
      <c r="E4" s="112" t="s">
        <v>251</v>
      </c>
      <c r="F4" s="112" t="s">
        <v>252</v>
      </c>
    </row>
    <row r="5" spans="1:6" s="113" customFormat="1" ht="15.75" x14ac:dyDescent="0.25">
      <c r="A5" s="114"/>
      <c r="B5" s="115" t="s">
        <v>254</v>
      </c>
      <c r="C5" s="116" t="s">
        <v>265</v>
      </c>
      <c r="D5" s="114" t="s">
        <v>263</v>
      </c>
      <c r="E5" s="114" t="s">
        <v>266</v>
      </c>
      <c r="F5" s="114" t="s">
        <v>267</v>
      </c>
    </row>
    <row r="6" spans="1:6" s="113" customFormat="1" ht="16.5" thickBot="1" x14ac:dyDescent="0.3">
      <c r="A6" s="117"/>
      <c r="B6" s="118"/>
      <c r="C6" s="119"/>
      <c r="D6" s="117"/>
      <c r="E6" s="117"/>
      <c r="F6" s="117"/>
    </row>
    <row r="7" spans="1:6" s="113" customFormat="1" ht="16.5" thickBot="1" x14ac:dyDescent="0.3">
      <c r="A7" s="120" t="s">
        <v>4</v>
      </c>
      <c r="B7" s="14" t="s">
        <v>5</v>
      </c>
      <c r="C7" s="15">
        <f>D7+E7+F7</f>
        <v>0</v>
      </c>
      <c r="D7" s="15">
        <f>D8+D9+D10+D11</f>
        <v>0</v>
      </c>
      <c r="E7" s="15">
        <f t="shared" ref="E7:F7" si="0">E8+E9+E10+E11</f>
        <v>0</v>
      </c>
      <c r="F7" s="15">
        <f t="shared" si="0"/>
        <v>0</v>
      </c>
    </row>
    <row r="8" spans="1:6" s="123" customFormat="1" x14ac:dyDescent="0.2">
      <c r="A8" s="121" t="s">
        <v>6</v>
      </c>
      <c r="B8" s="122" t="s">
        <v>7</v>
      </c>
      <c r="C8" s="18"/>
      <c r="D8" s="18"/>
      <c r="E8" s="18"/>
      <c r="F8" s="18"/>
    </row>
    <row r="9" spans="1:6" s="126" customFormat="1" x14ac:dyDescent="0.2">
      <c r="A9" s="124" t="s">
        <v>8</v>
      </c>
      <c r="B9" s="125" t="s">
        <v>9</v>
      </c>
      <c r="C9" s="22"/>
      <c r="D9" s="22"/>
      <c r="E9" s="18"/>
      <c r="F9" s="18"/>
    </row>
    <row r="10" spans="1:6" s="126" customFormat="1" x14ac:dyDescent="0.2">
      <c r="A10" s="124" t="s">
        <v>10</v>
      </c>
      <c r="B10" s="125" t="s">
        <v>11</v>
      </c>
      <c r="C10" s="22"/>
      <c r="D10" s="22"/>
      <c r="E10" s="18"/>
      <c r="F10" s="18"/>
    </row>
    <row r="11" spans="1:6" s="126" customFormat="1" x14ac:dyDescent="0.2">
      <c r="A11" s="124" t="s">
        <v>12</v>
      </c>
      <c r="B11" s="125" t="s">
        <v>13</v>
      </c>
      <c r="C11" s="22"/>
      <c r="D11" s="22"/>
      <c r="E11" s="18"/>
      <c r="F11" s="18"/>
    </row>
    <row r="12" spans="1:6" s="126" customFormat="1" ht="15.75" thickBot="1" x14ac:dyDescent="0.25">
      <c r="A12" s="124" t="s">
        <v>14</v>
      </c>
      <c r="B12" s="125" t="s">
        <v>407</v>
      </c>
      <c r="C12" s="171"/>
      <c r="D12" s="171"/>
      <c r="E12" s="171"/>
      <c r="F12" s="171"/>
    </row>
    <row r="13" spans="1:6" s="123" customFormat="1" ht="21.75" thickBot="1" x14ac:dyDescent="0.3">
      <c r="A13" s="51" t="s">
        <v>17</v>
      </c>
      <c r="B13" s="128" t="s">
        <v>18</v>
      </c>
      <c r="C13" s="15">
        <f>+C14+C15+C16+C17+C18</f>
        <v>0</v>
      </c>
      <c r="D13" s="15">
        <f>+D14+D15+D16+D17+D18</f>
        <v>0</v>
      </c>
      <c r="E13" s="15">
        <f>C13+D13</f>
        <v>0</v>
      </c>
      <c r="F13" s="15">
        <f>D13+E13</f>
        <v>0</v>
      </c>
    </row>
    <row r="14" spans="1:6" s="123" customFormat="1" x14ac:dyDescent="0.2">
      <c r="A14" s="121" t="s">
        <v>19</v>
      </c>
      <c r="B14" s="122" t="s">
        <v>20</v>
      </c>
      <c r="C14" s="18"/>
      <c r="D14" s="18"/>
      <c r="E14" s="18">
        <f>C14+D14</f>
        <v>0</v>
      </c>
      <c r="F14" s="18">
        <f>D14+E14</f>
        <v>0</v>
      </c>
    </row>
    <row r="15" spans="1:6" s="123" customFormat="1" x14ac:dyDescent="0.2">
      <c r="A15" s="124" t="s">
        <v>21</v>
      </c>
      <c r="B15" s="125" t="s">
        <v>22</v>
      </c>
      <c r="C15" s="22"/>
      <c r="D15" s="22"/>
      <c r="E15" s="18">
        <f t="shared" ref="E15:F19" si="1">C15+D15</f>
        <v>0</v>
      </c>
      <c r="F15" s="18">
        <f t="shared" si="1"/>
        <v>0</v>
      </c>
    </row>
    <row r="16" spans="1:6" s="123" customFormat="1" x14ac:dyDescent="0.2">
      <c r="A16" s="124" t="s">
        <v>23</v>
      </c>
      <c r="B16" s="125" t="s">
        <v>24</v>
      </c>
      <c r="C16" s="22"/>
      <c r="D16" s="22"/>
      <c r="E16" s="18">
        <f t="shared" si="1"/>
        <v>0</v>
      </c>
      <c r="F16" s="18">
        <f t="shared" si="1"/>
        <v>0</v>
      </c>
    </row>
    <row r="17" spans="1:6" s="123" customFormat="1" x14ac:dyDescent="0.2">
      <c r="A17" s="124" t="s">
        <v>25</v>
      </c>
      <c r="B17" s="125" t="s">
        <v>26</v>
      </c>
      <c r="C17" s="22"/>
      <c r="D17" s="22"/>
      <c r="E17" s="18">
        <f t="shared" si="1"/>
        <v>0</v>
      </c>
      <c r="F17" s="18">
        <f t="shared" si="1"/>
        <v>0</v>
      </c>
    </row>
    <row r="18" spans="1:6" s="123" customFormat="1" x14ac:dyDescent="0.2">
      <c r="A18" s="124" t="s">
        <v>27</v>
      </c>
      <c r="B18" s="125" t="s">
        <v>28</v>
      </c>
      <c r="C18" s="22"/>
      <c r="D18" s="22"/>
      <c r="E18" s="18">
        <f t="shared" si="1"/>
        <v>0</v>
      </c>
      <c r="F18" s="18">
        <f t="shared" si="1"/>
        <v>0</v>
      </c>
    </row>
    <row r="19" spans="1:6" s="126" customFormat="1" ht="15.75" thickBot="1" x14ac:dyDescent="0.25">
      <c r="A19" s="129" t="s">
        <v>29</v>
      </c>
      <c r="B19" s="130" t="s">
        <v>30</v>
      </c>
      <c r="C19" s="25"/>
      <c r="D19" s="25"/>
      <c r="E19" s="18">
        <f t="shared" si="1"/>
        <v>0</v>
      </c>
      <c r="F19" s="18">
        <f t="shared" si="1"/>
        <v>0</v>
      </c>
    </row>
    <row r="20" spans="1:6" s="126" customFormat="1" ht="21.75" thickBot="1" x14ac:dyDescent="0.3">
      <c r="A20" s="51" t="s">
        <v>31</v>
      </c>
      <c r="B20" s="14" t="s">
        <v>32</v>
      </c>
      <c r="C20" s="15">
        <f>+C21+C22+C23+C24+C25</f>
        <v>0</v>
      </c>
      <c r="D20" s="15">
        <f>+D21+D22+D23+D24+D25</f>
        <v>0</v>
      </c>
      <c r="E20" s="15">
        <f>D20+C20</f>
        <v>0</v>
      </c>
      <c r="F20" s="15">
        <f>E20+D20</f>
        <v>0</v>
      </c>
    </row>
    <row r="21" spans="1:6" s="126" customFormat="1" x14ac:dyDescent="0.2">
      <c r="A21" s="121" t="s">
        <v>33</v>
      </c>
      <c r="B21" s="122" t="s">
        <v>34</v>
      </c>
      <c r="C21" s="18"/>
      <c r="D21" s="18"/>
      <c r="E21" s="18">
        <f>D21+C21</f>
        <v>0</v>
      </c>
      <c r="F21" s="18">
        <f>E21+D21</f>
        <v>0</v>
      </c>
    </row>
    <row r="22" spans="1:6" s="123" customFormat="1" x14ac:dyDescent="0.2">
      <c r="A22" s="124" t="s">
        <v>35</v>
      </c>
      <c r="B22" s="125" t="s">
        <v>36</v>
      </c>
      <c r="C22" s="22"/>
      <c r="D22" s="22"/>
      <c r="E22" s="18">
        <f t="shared" ref="E22:F26" si="2">D22+C22</f>
        <v>0</v>
      </c>
      <c r="F22" s="18">
        <f t="shared" si="2"/>
        <v>0</v>
      </c>
    </row>
    <row r="23" spans="1:6" s="126" customFormat="1" x14ac:dyDescent="0.2">
      <c r="A23" s="124" t="s">
        <v>37</v>
      </c>
      <c r="B23" s="125" t="s">
        <v>38</v>
      </c>
      <c r="C23" s="22"/>
      <c r="D23" s="22"/>
      <c r="E23" s="18">
        <f t="shared" si="2"/>
        <v>0</v>
      </c>
      <c r="F23" s="18">
        <f t="shared" si="2"/>
        <v>0</v>
      </c>
    </row>
    <row r="24" spans="1:6" s="126" customFormat="1" x14ac:dyDescent="0.2">
      <c r="A24" s="124" t="s">
        <v>39</v>
      </c>
      <c r="B24" s="125" t="s">
        <v>40</v>
      </c>
      <c r="C24" s="22"/>
      <c r="D24" s="22"/>
      <c r="E24" s="18">
        <f t="shared" si="2"/>
        <v>0</v>
      </c>
      <c r="F24" s="18">
        <f t="shared" si="2"/>
        <v>0</v>
      </c>
    </row>
    <row r="25" spans="1:6" s="126" customFormat="1" x14ac:dyDescent="0.2">
      <c r="A25" s="124" t="s">
        <v>41</v>
      </c>
      <c r="B25" s="125" t="s">
        <v>42</v>
      </c>
      <c r="C25" s="22">
        <f>C26</f>
        <v>0</v>
      </c>
      <c r="D25" s="22"/>
      <c r="E25" s="18">
        <f>D25+C25</f>
        <v>0</v>
      </c>
      <c r="F25" s="18">
        <f>E25+D25</f>
        <v>0</v>
      </c>
    </row>
    <row r="26" spans="1:6" s="126" customFormat="1" ht="15.75" thickBot="1" x14ac:dyDescent="0.25">
      <c r="A26" s="129" t="s">
        <v>43</v>
      </c>
      <c r="B26" s="130" t="s">
        <v>44</v>
      </c>
      <c r="C26" s="25">
        <v>0</v>
      </c>
      <c r="D26" s="25"/>
      <c r="E26" s="18">
        <f t="shared" si="2"/>
        <v>0</v>
      </c>
      <c r="F26" s="18">
        <f t="shared" si="2"/>
        <v>0</v>
      </c>
    </row>
    <row r="27" spans="1:6" s="126" customFormat="1" ht="15.75" thickBot="1" x14ac:dyDescent="0.3">
      <c r="A27" s="51" t="s">
        <v>45</v>
      </c>
      <c r="B27" s="14" t="s">
        <v>46</v>
      </c>
      <c r="C27" s="26">
        <f>+C28+C31+C32+C33</f>
        <v>0</v>
      </c>
      <c r="D27" s="26">
        <f>+D28+D31+D32+D33</f>
        <v>0</v>
      </c>
      <c r="E27" s="26">
        <f>D27+C27</f>
        <v>0</v>
      </c>
      <c r="F27" s="26">
        <f>E27+D27</f>
        <v>0</v>
      </c>
    </row>
    <row r="28" spans="1:6" s="126" customFormat="1" ht="15.75" thickBot="1" x14ac:dyDescent="0.25">
      <c r="A28" s="121" t="s">
        <v>47</v>
      </c>
      <c r="B28" s="122" t="s">
        <v>48</v>
      </c>
      <c r="C28" s="131">
        <f>+C29+C30</f>
        <v>0</v>
      </c>
      <c r="D28" s="131">
        <f>+D29+D30</f>
        <v>0</v>
      </c>
      <c r="E28" s="172">
        <f>D28+C28</f>
        <v>0</v>
      </c>
      <c r="F28" s="172">
        <f>E28+D28</f>
        <v>0</v>
      </c>
    </row>
    <row r="29" spans="1:6" s="126" customFormat="1" ht="15.75" thickBot="1" x14ac:dyDescent="0.25">
      <c r="A29" s="124" t="s">
        <v>49</v>
      </c>
      <c r="B29" s="125" t="s">
        <v>50</v>
      </c>
      <c r="C29" s="22"/>
      <c r="D29" s="173"/>
      <c r="E29" s="174">
        <f t="shared" ref="E29:F33" si="3">D29+C29</f>
        <v>0</v>
      </c>
      <c r="F29" s="175">
        <f t="shared" si="3"/>
        <v>0</v>
      </c>
    </row>
    <row r="30" spans="1:6" s="126" customFormat="1" ht="15.75" thickBot="1" x14ac:dyDescent="0.25">
      <c r="A30" s="124" t="s">
        <v>51</v>
      </c>
      <c r="B30" s="125" t="s">
        <v>52</v>
      </c>
      <c r="C30" s="22"/>
      <c r="D30" s="173"/>
      <c r="E30" s="176">
        <f t="shared" si="3"/>
        <v>0</v>
      </c>
      <c r="F30" s="177">
        <f t="shared" si="3"/>
        <v>0</v>
      </c>
    </row>
    <row r="31" spans="1:6" s="126" customFormat="1" x14ac:dyDescent="0.2">
      <c r="A31" s="124" t="s">
        <v>53</v>
      </c>
      <c r="B31" s="125" t="s">
        <v>54</v>
      </c>
      <c r="C31" s="22"/>
      <c r="D31" s="22"/>
      <c r="E31" s="131">
        <f t="shared" si="3"/>
        <v>0</v>
      </c>
      <c r="F31" s="131">
        <f t="shared" si="3"/>
        <v>0</v>
      </c>
    </row>
    <row r="32" spans="1:6" s="126" customFormat="1" x14ac:dyDescent="0.2">
      <c r="A32" s="124" t="s">
        <v>55</v>
      </c>
      <c r="B32" s="125" t="s">
        <v>56</v>
      </c>
      <c r="C32" s="22"/>
      <c r="D32" s="22"/>
      <c r="E32" s="131">
        <f t="shared" si="3"/>
        <v>0</v>
      </c>
      <c r="F32" s="131">
        <f t="shared" si="3"/>
        <v>0</v>
      </c>
    </row>
    <row r="33" spans="1:6" s="126" customFormat="1" ht="15.75" thickBot="1" x14ac:dyDescent="0.25">
      <c r="A33" s="129" t="s">
        <v>57</v>
      </c>
      <c r="B33" s="130" t="s">
        <v>58</v>
      </c>
      <c r="C33" s="25"/>
      <c r="D33" s="25"/>
      <c r="E33" s="131">
        <f t="shared" si="3"/>
        <v>0</v>
      </c>
      <c r="F33" s="131">
        <f t="shared" si="3"/>
        <v>0</v>
      </c>
    </row>
    <row r="34" spans="1:6" s="126" customFormat="1" ht="15.75" thickBot="1" x14ac:dyDescent="0.3">
      <c r="A34" s="51" t="s">
        <v>59</v>
      </c>
      <c r="B34" s="14" t="s">
        <v>60</v>
      </c>
      <c r="C34" s="15">
        <f>D34+E34+F34</f>
        <v>8245</v>
      </c>
      <c r="D34" s="15">
        <f>D35+D36+D37+D38+D39+D40+D41+D42+D43+D44</f>
        <v>1387</v>
      </c>
      <c r="E34" s="15">
        <f t="shared" ref="E34:F34" si="4">E35+E36+E37+E38+E39+E40+E41+E42+E43+E44</f>
        <v>6858</v>
      </c>
      <c r="F34" s="15">
        <f t="shared" si="4"/>
        <v>0</v>
      </c>
    </row>
    <row r="35" spans="1:6" s="126" customFormat="1" x14ac:dyDescent="0.2">
      <c r="A35" s="121" t="s">
        <v>61</v>
      </c>
      <c r="B35" s="122" t="s">
        <v>62</v>
      </c>
      <c r="C35" s="18">
        <f>D35+E35+F35</f>
        <v>0</v>
      </c>
      <c r="D35" s="18"/>
      <c r="E35" s="18">
        <v>0</v>
      </c>
      <c r="F35" s="18">
        <v>0</v>
      </c>
    </row>
    <row r="36" spans="1:6" s="126" customFormat="1" x14ac:dyDescent="0.2">
      <c r="A36" s="124" t="s">
        <v>63</v>
      </c>
      <c r="B36" s="125" t="s">
        <v>64</v>
      </c>
      <c r="C36" s="18">
        <f t="shared" ref="C36:C44" si="5">D36+E36+F36</f>
        <v>5400</v>
      </c>
      <c r="D36" s="22"/>
      <c r="E36" s="18">
        <v>5400</v>
      </c>
      <c r="F36" s="18">
        <v>0</v>
      </c>
    </row>
    <row r="37" spans="1:6" s="126" customFormat="1" x14ac:dyDescent="0.2">
      <c r="A37" s="124" t="s">
        <v>65</v>
      </c>
      <c r="B37" s="125" t="s">
        <v>66</v>
      </c>
      <c r="C37" s="18">
        <f t="shared" si="5"/>
        <v>0</v>
      </c>
      <c r="D37" s="22"/>
      <c r="E37" s="18">
        <v>0</v>
      </c>
      <c r="F37" s="18">
        <v>0</v>
      </c>
    </row>
    <row r="38" spans="1:6" s="126" customFormat="1" x14ac:dyDescent="0.2">
      <c r="A38" s="124" t="s">
        <v>67</v>
      </c>
      <c r="B38" s="125" t="s">
        <v>68</v>
      </c>
      <c r="C38" s="18">
        <f t="shared" si="5"/>
        <v>0</v>
      </c>
      <c r="D38" s="22"/>
      <c r="E38" s="18">
        <v>0</v>
      </c>
      <c r="F38" s="18">
        <v>0</v>
      </c>
    </row>
    <row r="39" spans="1:6" s="126" customFormat="1" x14ac:dyDescent="0.2">
      <c r="A39" s="124" t="s">
        <v>69</v>
      </c>
      <c r="B39" s="125" t="s">
        <v>70</v>
      </c>
      <c r="C39" s="18">
        <f t="shared" si="5"/>
        <v>1084</v>
      </c>
      <c r="D39" s="22">
        <v>1084</v>
      </c>
      <c r="E39" s="18">
        <v>0</v>
      </c>
      <c r="F39" s="18">
        <v>0</v>
      </c>
    </row>
    <row r="40" spans="1:6" s="126" customFormat="1" x14ac:dyDescent="0.2">
      <c r="A40" s="124" t="s">
        <v>71</v>
      </c>
      <c r="B40" s="125" t="s">
        <v>72</v>
      </c>
      <c r="C40" s="18">
        <f t="shared" si="5"/>
        <v>1751</v>
      </c>
      <c r="D40" s="22">
        <f>1751-E40</f>
        <v>293</v>
      </c>
      <c r="E40" s="18">
        <f>E36*0.27</f>
        <v>1458</v>
      </c>
      <c r="F40" s="18">
        <v>0</v>
      </c>
    </row>
    <row r="41" spans="1:6" s="126" customFormat="1" x14ac:dyDescent="0.2">
      <c r="A41" s="124" t="s">
        <v>73</v>
      </c>
      <c r="B41" s="125" t="s">
        <v>74</v>
      </c>
      <c r="C41" s="18">
        <f t="shared" si="5"/>
        <v>0</v>
      </c>
      <c r="D41" s="22"/>
      <c r="E41" s="18">
        <v>0</v>
      </c>
      <c r="F41" s="18">
        <v>0</v>
      </c>
    </row>
    <row r="42" spans="1:6" s="126" customFormat="1" x14ac:dyDescent="0.2">
      <c r="A42" s="124" t="s">
        <v>75</v>
      </c>
      <c r="B42" s="125" t="s">
        <v>76</v>
      </c>
      <c r="C42" s="18">
        <f t="shared" si="5"/>
        <v>10</v>
      </c>
      <c r="D42" s="22">
        <v>10</v>
      </c>
      <c r="E42" s="18">
        <v>0</v>
      </c>
      <c r="F42" s="18">
        <v>0</v>
      </c>
    </row>
    <row r="43" spans="1:6" s="126" customFormat="1" x14ac:dyDescent="0.2">
      <c r="A43" s="124" t="s">
        <v>77</v>
      </c>
      <c r="B43" s="125" t="s">
        <v>78</v>
      </c>
      <c r="C43" s="18">
        <f t="shared" si="5"/>
        <v>0</v>
      </c>
      <c r="D43" s="27"/>
      <c r="E43" s="18">
        <v>0</v>
      </c>
      <c r="F43" s="18">
        <v>0</v>
      </c>
    </row>
    <row r="44" spans="1:6" s="126" customFormat="1" ht="15.75" thickBot="1" x14ac:dyDescent="0.25">
      <c r="A44" s="129" t="s">
        <v>79</v>
      </c>
      <c r="B44" s="130" t="s">
        <v>80</v>
      </c>
      <c r="C44" s="18">
        <f t="shared" si="5"/>
        <v>0</v>
      </c>
      <c r="D44" s="32"/>
      <c r="E44" s="132">
        <v>0</v>
      </c>
      <c r="F44" s="132">
        <v>0</v>
      </c>
    </row>
    <row r="45" spans="1:6" s="126" customFormat="1" ht="15.75" thickBot="1" x14ac:dyDescent="0.3">
      <c r="A45" s="51" t="s">
        <v>81</v>
      </c>
      <c r="B45" s="14" t="s">
        <v>82</v>
      </c>
      <c r="C45" s="15">
        <f>SUM(C46:C50)</f>
        <v>0</v>
      </c>
      <c r="D45" s="15">
        <f>SUM(D46:D50)</f>
        <v>0</v>
      </c>
      <c r="E45" s="133">
        <f t="shared" ref="E45:F45" si="6">D45+C45</f>
        <v>0</v>
      </c>
      <c r="F45" s="178">
        <f t="shared" si="6"/>
        <v>0</v>
      </c>
    </row>
    <row r="46" spans="1:6" s="126" customFormat="1" x14ac:dyDescent="0.2">
      <c r="A46" s="121" t="s">
        <v>83</v>
      </c>
      <c r="B46" s="122" t="s">
        <v>84</v>
      </c>
      <c r="C46" s="31"/>
      <c r="D46" s="31"/>
      <c r="E46" s="31"/>
      <c r="F46" s="31"/>
    </row>
    <row r="47" spans="1:6" s="126" customFormat="1" x14ac:dyDescent="0.2">
      <c r="A47" s="124" t="s">
        <v>85</v>
      </c>
      <c r="B47" s="125" t="s">
        <v>86</v>
      </c>
      <c r="C47" s="27"/>
      <c r="D47" s="27"/>
      <c r="E47" s="27"/>
      <c r="F47" s="27"/>
    </row>
    <row r="48" spans="1:6" s="126" customFormat="1" x14ac:dyDescent="0.2">
      <c r="A48" s="124" t="s">
        <v>87</v>
      </c>
      <c r="B48" s="125" t="s">
        <v>88</v>
      </c>
      <c r="C48" s="27"/>
      <c r="D48" s="27"/>
      <c r="E48" s="27"/>
      <c r="F48" s="27"/>
    </row>
    <row r="49" spans="1:6" s="126" customFormat="1" x14ac:dyDescent="0.2">
      <c r="A49" s="124" t="s">
        <v>89</v>
      </c>
      <c r="B49" s="125" t="s">
        <v>90</v>
      </c>
      <c r="C49" s="27"/>
      <c r="D49" s="27"/>
      <c r="E49" s="27"/>
      <c r="F49" s="27"/>
    </row>
    <row r="50" spans="1:6" s="126" customFormat="1" ht="15.75" thickBot="1" x14ac:dyDescent="0.25">
      <c r="A50" s="129" t="s">
        <v>91</v>
      </c>
      <c r="B50" s="130" t="s">
        <v>92</v>
      </c>
      <c r="C50" s="32"/>
      <c r="D50" s="32"/>
      <c r="E50" s="32"/>
      <c r="F50" s="32"/>
    </row>
    <row r="51" spans="1:6" s="126" customFormat="1" ht="15.75" thickBot="1" x14ac:dyDescent="0.3">
      <c r="A51" s="51" t="s">
        <v>93</v>
      </c>
      <c r="B51" s="14" t="s">
        <v>94</v>
      </c>
      <c r="C51" s="15">
        <f>SUM(C52:C54)</f>
        <v>0</v>
      </c>
      <c r="D51" s="15">
        <f>SUM(D52:D54)</f>
        <v>0</v>
      </c>
      <c r="E51" s="15">
        <f>D51+C51</f>
        <v>0</v>
      </c>
      <c r="F51" s="15">
        <f>E51+D51</f>
        <v>0</v>
      </c>
    </row>
    <row r="52" spans="1:6" s="126" customFormat="1" x14ac:dyDescent="0.2">
      <c r="A52" s="121" t="s">
        <v>95</v>
      </c>
      <c r="B52" s="122" t="s">
        <v>96</v>
      </c>
      <c r="C52" s="18"/>
      <c r="D52" s="18"/>
      <c r="E52" s="18">
        <f>C52+D52</f>
        <v>0</v>
      </c>
      <c r="F52" s="18">
        <f>D52+E52</f>
        <v>0</v>
      </c>
    </row>
    <row r="53" spans="1:6" s="126" customFormat="1" ht="22.5" x14ac:dyDescent="0.2">
      <c r="A53" s="124" t="s">
        <v>97</v>
      </c>
      <c r="B53" s="125" t="s">
        <v>98</v>
      </c>
      <c r="C53" s="22"/>
      <c r="D53" s="22"/>
      <c r="E53" s="18">
        <f t="shared" ref="E53:F55" si="7">C53+D53</f>
        <v>0</v>
      </c>
      <c r="F53" s="18">
        <f t="shared" si="7"/>
        <v>0</v>
      </c>
    </row>
    <row r="54" spans="1:6" s="126" customFormat="1" x14ac:dyDescent="0.2">
      <c r="A54" s="124" t="s">
        <v>99</v>
      </c>
      <c r="B54" s="125" t="s">
        <v>100</v>
      </c>
      <c r="C54" s="22">
        <v>0</v>
      </c>
      <c r="D54" s="22"/>
      <c r="E54" s="18">
        <f t="shared" si="7"/>
        <v>0</v>
      </c>
      <c r="F54" s="18">
        <f t="shared" si="7"/>
        <v>0</v>
      </c>
    </row>
    <row r="55" spans="1:6" s="126" customFormat="1" ht="15.75" thickBot="1" x14ac:dyDescent="0.25">
      <c r="A55" s="129" t="s">
        <v>101</v>
      </c>
      <c r="B55" s="130" t="s">
        <v>102</v>
      </c>
      <c r="C55" s="25"/>
      <c r="D55" s="25"/>
      <c r="E55" s="18">
        <f t="shared" si="7"/>
        <v>0</v>
      </c>
      <c r="F55" s="18">
        <f t="shared" si="7"/>
        <v>0</v>
      </c>
    </row>
    <row r="56" spans="1:6" s="126" customFormat="1" ht="15.75" thickBot="1" x14ac:dyDescent="0.3">
      <c r="A56" s="51" t="s">
        <v>103</v>
      </c>
      <c r="B56" s="128" t="s">
        <v>104</v>
      </c>
      <c r="C56" s="15">
        <f>SUM(C57:C59)</f>
        <v>0</v>
      </c>
      <c r="D56" s="15">
        <f>SUM(D57:D59)</f>
        <v>0</v>
      </c>
      <c r="E56" s="15">
        <f>SUM(E57:E59)</f>
        <v>0</v>
      </c>
      <c r="F56" s="15">
        <f>SUM(F57:F59)</f>
        <v>0</v>
      </c>
    </row>
    <row r="57" spans="1:6" s="126" customFormat="1" x14ac:dyDescent="0.2">
      <c r="A57" s="121" t="s">
        <v>105</v>
      </c>
      <c r="B57" s="122" t="s">
        <v>106</v>
      </c>
      <c r="C57" s="27"/>
      <c r="D57" s="27"/>
      <c r="E57" s="27"/>
      <c r="F57" s="27"/>
    </row>
    <row r="58" spans="1:6" s="126" customFormat="1" ht="22.5" x14ac:dyDescent="0.2">
      <c r="A58" s="124" t="s">
        <v>107</v>
      </c>
      <c r="B58" s="125" t="s">
        <v>108</v>
      </c>
      <c r="C58" s="27"/>
      <c r="D58" s="27"/>
      <c r="E58" s="27"/>
      <c r="F58" s="27"/>
    </row>
    <row r="59" spans="1:6" s="126" customFormat="1" x14ac:dyDescent="0.2">
      <c r="A59" s="124" t="s">
        <v>109</v>
      </c>
      <c r="B59" s="125" t="s">
        <v>110</v>
      </c>
      <c r="C59" s="27"/>
      <c r="D59" s="27"/>
      <c r="E59" s="27"/>
      <c r="F59" s="27"/>
    </row>
    <row r="60" spans="1:6" s="126" customFormat="1" x14ac:dyDescent="0.2">
      <c r="A60" s="124" t="s">
        <v>111</v>
      </c>
      <c r="B60" s="125" t="s">
        <v>112</v>
      </c>
      <c r="C60" s="27"/>
      <c r="D60" s="27"/>
      <c r="E60" s="27"/>
      <c r="F60" s="27"/>
    </row>
    <row r="61" spans="1:6" s="126" customFormat="1" ht="15.75" thickBot="1" x14ac:dyDescent="0.3">
      <c r="A61" s="120" t="s">
        <v>113</v>
      </c>
      <c r="B61" s="134" t="s">
        <v>114</v>
      </c>
      <c r="C61" s="135">
        <f>D61+E61</f>
        <v>8245</v>
      </c>
      <c r="D61" s="135">
        <f>+D7+D13+D20+D27+D34+D45+D51+D56</f>
        <v>1387</v>
      </c>
      <c r="E61" s="135">
        <f>+E7+E13+E20+E27+E34+E45+E51+E56</f>
        <v>6858</v>
      </c>
      <c r="F61" s="135">
        <v>0</v>
      </c>
    </row>
    <row r="62" spans="1:6" s="126" customFormat="1" ht="15.75" thickBot="1" x14ac:dyDescent="0.2">
      <c r="A62" s="136" t="s">
        <v>255</v>
      </c>
      <c r="B62" s="128" t="s">
        <v>116</v>
      </c>
      <c r="C62" s="15">
        <f>SUM(C63:C65)</f>
        <v>0</v>
      </c>
      <c r="D62" s="15">
        <f>SUM(D63:D65)</f>
        <v>0</v>
      </c>
      <c r="E62" s="15">
        <f>D62+C62</f>
        <v>0</v>
      </c>
      <c r="F62" s="15">
        <f>E62+D62</f>
        <v>0</v>
      </c>
    </row>
    <row r="63" spans="1:6" s="126" customFormat="1" x14ac:dyDescent="0.2">
      <c r="A63" s="121" t="s">
        <v>117</v>
      </c>
      <c r="B63" s="122" t="s">
        <v>118</v>
      </c>
      <c r="C63" s="27"/>
      <c r="D63" s="27"/>
      <c r="E63" s="27">
        <f>D63+C63</f>
        <v>0</v>
      </c>
      <c r="F63" s="27">
        <f>E63+D63</f>
        <v>0</v>
      </c>
    </row>
    <row r="64" spans="1:6" s="126" customFormat="1" x14ac:dyDescent="0.2">
      <c r="A64" s="124" t="s">
        <v>119</v>
      </c>
      <c r="B64" s="125" t="s">
        <v>120</v>
      </c>
      <c r="C64" s="27">
        <v>0</v>
      </c>
      <c r="D64" s="27"/>
      <c r="E64" s="27">
        <f t="shared" ref="E64:F65" si="8">D64+C64</f>
        <v>0</v>
      </c>
      <c r="F64" s="27">
        <f t="shared" si="8"/>
        <v>0</v>
      </c>
    </row>
    <row r="65" spans="1:6" s="126" customFormat="1" ht="15.75" thickBot="1" x14ac:dyDescent="0.25">
      <c r="A65" s="129" t="s">
        <v>121</v>
      </c>
      <c r="B65" s="137" t="s">
        <v>122</v>
      </c>
      <c r="C65" s="27">
        <v>0</v>
      </c>
      <c r="D65" s="27"/>
      <c r="E65" s="27">
        <f t="shared" si="8"/>
        <v>0</v>
      </c>
      <c r="F65" s="27">
        <f t="shared" si="8"/>
        <v>0</v>
      </c>
    </row>
    <row r="66" spans="1:6" s="126" customFormat="1" ht="15.75" thickBot="1" x14ac:dyDescent="0.2">
      <c r="A66" s="136" t="s">
        <v>123</v>
      </c>
      <c r="B66" s="128" t="s">
        <v>124</v>
      </c>
      <c r="C66" s="15">
        <f>SUM(C67:C70)</f>
        <v>0</v>
      </c>
      <c r="D66" s="15">
        <f>SUM(D67:D70)</f>
        <v>0</v>
      </c>
      <c r="E66" s="15">
        <f>SUM(E67:E70)</f>
        <v>0</v>
      </c>
      <c r="F66" s="15">
        <f>SUM(F67:F70)</f>
        <v>0</v>
      </c>
    </row>
    <row r="67" spans="1:6" s="126" customFormat="1" x14ac:dyDescent="0.2">
      <c r="A67" s="121" t="s">
        <v>125</v>
      </c>
      <c r="B67" s="122" t="s">
        <v>126</v>
      </c>
      <c r="C67" s="27"/>
      <c r="D67" s="27"/>
      <c r="E67" s="27"/>
      <c r="F67" s="27"/>
    </row>
    <row r="68" spans="1:6" s="126" customFormat="1" x14ac:dyDescent="0.2">
      <c r="A68" s="124" t="s">
        <v>127</v>
      </c>
      <c r="B68" s="125" t="s">
        <v>128</v>
      </c>
      <c r="C68" s="27"/>
      <c r="D68" s="27"/>
      <c r="E68" s="27"/>
      <c r="F68" s="27"/>
    </row>
    <row r="69" spans="1:6" s="126" customFormat="1" x14ac:dyDescent="0.2">
      <c r="A69" s="124" t="s">
        <v>129</v>
      </c>
      <c r="B69" s="125" t="s">
        <v>130</v>
      </c>
      <c r="C69" s="27"/>
      <c r="D69" s="27"/>
      <c r="E69" s="27"/>
      <c r="F69" s="27"/>
    </row>
    <row r="70" spans="1:6" s="126" customFormat="1" ht="15.75" thickBot="1" x14ac:dyDescent="0.25">
      <c r="A70" s="129" t="s">
        <v>131</v>
      </c>
      <c r="B70" s="130" t="s">
        <v>132</v>
      </c>
      <c r="C70" s="27"/>
      <c r="D70" s="27"/>
      <c r="E70" s="27"/>
      <c r="F70" s="27"/>
    </row>
    <row r="71" spans="1:6" s="126" customFormat="1" ht="15.75" thickBot="1" x14ac:dyDescent="0.2">
      <c r="A71" s="136" t="s">
        <v>133</v>
      </c>
      <c r="B71" s="128" t="s">
        <v>134</v>
      </c>
      <c r="C71" s="15">
        <f>SUM(C72:C73)</f>
        <v>0</v>
      </c>
      <c r="D71" s="15">
        <f>SUM(D72:D73)</f>
        <v>0</v>
      </c>
      <c r="E71" s="15">
        <f t="shared" ref="E71:F73" si="9">D71+C71</f>
        <v>0</v>
      </c>
      <c r="F71" s="15">
        <f t="shared" si="9"/>
        <v>0</v>
      </c>
    </row>
    <row r="72" spans="1:6" s="126" customFormat="1" x14ac:dyDescent="0.2">
      <c r="A72" s="121" t="s">
        <v>135</v>
      </c>
      <c r="B72" s="122" t="s">
        <v>136</v>
      </c>
      <c r="C72" s="27">
        <v>0</v>
      </c>
      <c r="D72" s="27"/>
      <c r="E72" s="27">
        <f t="shared" si="9"/>
        <v>0</v>
      </c>
      <c r="F72" s="27">
        <f t="shared" si="9"/>
        <v>0</v>
      </c>
    </row>
    <row r="73" spans="1:6" s="126" customFormat="1" ht="15.75" thickBot="1" x14ac:dyDescent="0.25">
      <c r="A73" s="129" t="s">
        <v>137</v>
      </c>
      <c r="B73" s="130" t="s">
        <v>138</v>
      </c>
      <c r="C73" s="27"/>
      <c r="D73" s="27"/>
      <c r="E73" s="27">
        <f t="shared" si="9"/>
        <v>0</v>
      </c>
      <c r="F73" s="27">
        <f t="shared" si="9"/>
        <v>0</v>
      </c>
    </row>
    <row r="74" spans="1:6" s="123" customFormat="1" ht="15.75" thickBot="1" x14ac:dyDescent="0.2">
      <c r="A74" s="136" t="s">
        <v>139</v>
      </c>
      <c r="B74" s="128" t="s">
        <v>140</v>
      </c>
      <c r="C74" s="15">
        <f>D74+E74+F74</f>
        <v>24402</v>
      </c>
      <c r="D74" s="15">
        <f>D75+D76+D77</f>
        <v>24402</v>
      </c>
      <c r="E74" s="15">
        <f t="shared" ref="E74:F74" si="10">E75+E76+E77</f>
        <v>0</v>
      </c>
      <c r="F74" s="15">
        <f t="shared" si="10"/>
        <v>0</v>
      </c>
    </row>
    <row r="75" spans="1:6" s="126" customFormat="1" x14ac:dyDescent="0.2">
      <c r="A75" s="121" t="s">
        <v>141</v>
      </c>
      <c r="B75" s="122" t="s">
        <v>142</v>
      </c>
      <c r="C75" s="27">
        <f>D75+E75+F75</f>
        <v>24402</v>
      </c>
      <c r="D75" s="27">
        <f>24402-E75</f>
        <v>24402</v>
      </c>
      <c r="E75" s="27"/>
      <c r="F75" s="27">
        <v>0</v>
      </c>
    </row>
    <row r="76" spans="1:6" s="126" customFormat="1" x14ac:dyDescent="0.2">
      <c r="A76" s="124" t="s">
        <v>143</v>
      </c>
      <c r="B76" s="125" t="s">
        <v>144</v>
      </c>
      <c r="C76" s="27"/>
      <c r="D76" s="27"/>
      <c r="E76" s="27">
        <f t="shared" ref="E76:F77" si="11">D76+C76</f>
        <v>0</v>
      </c>
      <c r="F76" s="27">
        <f t="shared" si="11"/>
        <v>0</v>
      </c>
    </row>
    <row r="77" spans="1:6" s="126" customFormat="1" ht="15.75" thickBot="1" x14ac:dyDescent="0.25">
      <c r="A77" s="129" t="s">
        <v>145</v>
      </c>
      <c r="B77" s="130" t="s">
        <v>146</v>
      </c>
      <c r="C77" s="27"/>
      <c r="D77" s="27"/>
      <c r="E77" s="27">
        <f t="shared" si="11"/>
        <v>0</v>
      </c>
      <c r="F77" s="27">
        <f t="shared" si="11"/>
        <v>0</v>
      </c>
    </row>
    <row r="78" spans="1:6" s="126" customFormat="1" ht="15.75" thickBot="1" x14ac:dyDescent="0.2">
      <c r="A78" s="136" t="s">
        <v>147</v>
      </c>
      <c r="B78" s="128" t="s">
        <v>148</v>
      </c>
      <c r="C78" s="15">
        <f>SUM(C79:C82)</f>
        <v>0</v>
      </c>
      <c r="D78" s="15">
        <f>SUM(D79:D82)</f>
        <v>0</v>
      </c>
      <c r="E78" s="15">
        <f>SUM(E79:E82)</f>
        <v>0</v>
      </c>
      <c r="F78" s="15">
        <f>SUM(F79:F82)</f>
        <v>0</v>
      </c>
    </row>
    <row r="79" spans="1:6" s="126" customFormat="1" x14ac:dyDescent="0.2">
      <c r="A79" s="138" t="s">
        <v>149</v>
      </c>
      <c r="B79" s="122" t="s">
        <v>150</v>
      </c>
      <c r="C79" s="27"/>
      <c r="D79" s="27"/>
      <c r="E79" s="27"/>
      <c r="F79" s="27"/>
    </row>
    <row r="80" spans="1:6" s="126" customFormat="1" x14ac:dyDescent="0.2">
      <c r="A80" s="139" t="s">
        <v>151</v>
      </c>
      <c r="B80" s="125" t="s">
        <v>152</v>
      </c>
      <c r="C80" s="27"/>
      <c r="D80" s="27"/>
      <c r="E80" s="27"/>
      <c r="F80" s="27"/>
    </row>
    <row r="81" spans="1:6" s="126" customFormat="1" x14ac:dyDescent="0.2">
      <c r="A81" s="139" t="s">
        <v>153</v>
      </c>
      <c r="B81" s="125" t="s">
        <v>154</v>
      </c>
      <c r="C81" s="27"/>
      <c r="D81" s="27"/>
      <c r="E81" s="27"/>
      <c r="F81" s="27"/>
    </row>
    <row r="82" spans="1:6" s="123" customFormat="1" ht="15.75" thickBot="1" x14ac:dyDescent="0.25">
      <c r="A82" s="140" t="s">
        <v>155</v>
      </c>
      <c r="B82" s="130" t="s">
        <v>156</v>
      </c>
      <c r="C82" s="27"/>
      <c r="D82" s="27"/>
      <c r="E82" s="27"/>
      <c r="F82" s="27"/>
    </row>
    <row r="83" spans="1:6" s="123" customFormat="1" ht="15.75" thickBot="1" x14ac:dyDescent="0.2">
      <c r="A83" s="136" t="s">
        <v>157</v>
      </c>
      <c r="B83" s="128" t="s">
        <v>158</v>
      </c>
      <c r="C83" s="40"/>
      <c r="D83" s="40"/>
      <c r="E83" s="40"/>
      <c r="F83" s="40"/>
    </row>
    <row r="84" spans="1:6" s="123" customFormat="1" ht="15.75" thickBot="1" x14ac:dyDescent="0.2">
      <c r="A84" s="136" t="s">
        <v>159</v>
      </c>
      <c r="B84" s="141" t="s">
        <v>160</v>
      </c>
      <c r="C84" s="26">
        <f>+C62+C66+C71+C74+C78+C83</f>
        <v>24402</v>
      </c>
      <c r="D84" s="26">
        <f>+D62+D66+D71+D74+D78+D83</f>
        <v>24402</v>
      </c>
      <c r="E84" s="26">
        <f>+E62+E66+E71+E74+E78+E83</f>
        <v>0</v>
      </c>
      <c r="F84" s="26">
        <f>+F62+F66+F71+F74+F78+F83</f>
        <v>0</v>
      </c>
    </row>
    <row r="85" spans="1:6" s="123" customFormat="1" ht="15.75" thickBot="1" x14ac:dyDescent="0.2">
      <c r="A85" s="142" t="s">
        <v>161</v>
      </c>
      <c r="B85" s="143" t="s">
        <v>256</v>
      </c>
      <c r="C85" s="26">
        <f>+C61+C84</f>
        <v>32647</v>
      </c>
      <c r="D85" s="26">
        <f>+D61+D84</f>
        <v>25789</v>
      </c>
      <c r="E85" s="26">
        <f>+E61+E84</f>
        <v>6858</v>
      </c>
      <c r="F85" s="26">
        <f>+F61+F84</f>
        <v>0</v>
      </c>
    </row>
    <row r="86" spans="1:6" s="126" customFormat="1" x14ac:dyDescent="0.25">
      <c r="A86" s="144"/>
      <c r="B86" s="145"/>
      <c r="C86" s="146"/>
      <c r="D86" s="146"/>
      <c r="E86" s="146"/>
      <c r="F86" s="146"/>
    </row>
    <row r="87" spans="1:6" s="126" customFormat="1" x14ac:dyDescent="0.25">
      <c r="A87" s="144"/>
      <c r="B87" s="145"/>
      <c r="C87" s="146"/>
      <c r="D87" s="146"/>
      <c r="E87" s="146"/>
      <c r="F87" s="146"/>
    </row>
    <row r="88" spans="1:6" s="126" customFormat="1" x14ac:dyDescent="0.25">
      <c r="A88" s="144"/>
      <c r="B88" s="145"/>
      <c r="C88" s="146"/>
      <c r="D88" s="146"/>
      <c r="E88" s="146"/>
      <c r="F88" s="146"/>
    </row>
    <row r="89" spans="1:6" s="126" customFormat="1" ht="15.75" thickBot="1" x14ac:dyDescent="0.3">
      <c r="A89" s="144"/>
      <c r="B89" s="145"/>
      <c r="C89" s="146"/>
      <c r="D89" s="146"/>
      <c r="E89" s="146"/>
      <c r="F89" s="146"/>
    </row>
    <row r="90" spans="1:6" ht="15.75" customHeight="1" thickBot="1" x14ac:dyDescent="0.3">
      <c r="A90" s="104" t="s">
        <v>261</v>
      </c>
      <c r="B90" s="169" t="s">
        <v>253</v>
      </c>
      <c r="C90" s="170" t="s">
        <v>412</v>
      </c>
      <c r="D90" s="107"/>
      <c r="E90" s="107"/>
      <c r="F90" s="108"/>
    </row>
    <row r="91" spans="1:6" s="113" customFormat="1" ht="16.5" thickBot="1" x14ac:dyDescent="0.3">
      <c r="A91" s="110" t="s">
        <v>240</v>
      </c>
      <c r="B91" s="111" t="s">
        <v>241</v>
      </c>
      <c r="C91" s="112" t="s">
        <v>242</v>
      </c>
      <c r="D91" s="112" t="s">
        <v>250</v>
      </c>
      <c r="E91" s="112" t="s">
        <v>251</v>
      </c>
      <c r="F91" s="112" t="s">
        <v>252</v>
      </c>
    </row>
    <row r="92" spans="1:6" s="113" customFormat="1" ht="42" customHeight="1" thickBot="1" x14ac:dyDescent="0.3">
      <c r="A92" s="147"/>
      <c r="B92" s="148" t="s">
        <v>257</v>
      </c>
      <c r="C92" s="179" t="s">
        <v>245</v>
      </c>
      <c r="D92" s="179" t="s">
        <v>263</v>
      </c>
      <c r="E92" s="180" t="s">
        <v>264</v>
      </c>
      <c r="F92" s="180" t="s">
        <v>268</v>
      </c>
    </row>
    <row r="93" spans="1:6" s="151" customFormat="1" ht="13.5" thickBot="1" x14ac:dyDescent="0.3">
      <c r="A93" s="10" t="s">
        <v>4</v>
      </c>
      <c r="B93" s="55" t="s">
        <v>422</v>
      </c>
      <c r="C93" s="56">
        <f>D93+E93+F93</f>
        <v>32647</v>
      </c>
      <c r="D93" s="181">
        <f>D94+D95+D96+D97+D98</f>
        <v>29814</v>
      </c>
      <c r="E93" s="181">
        <f t="shared" ref="E93:F93" si="12">E94+E95+E96+E97+E98</f>
        <v>2833</v>
      </c>
      <c r="F93" s="182">
        <f t="shared" si="12"/>
        <v>0</v>
      </c>
    </row>
    <row r="94" spans="1:6" ht="15.75" thickBot="1" x14ac:dyDescent="0.3">
      <c r="A94" s="152" t="s">
        <v>6</v>
      </c>
      <c r="B94" s="58" t="s">
        <v>165</v>
      </c>
      <c r="C94" s="59">
        <f>D94+E94+F94</f>
        <v>15567</v>
      </c>
      <c r="D94" s="183">
        <f>15567-E94</f>
        <v>14631</v>
      </c>
      <c r="E94" s="183">
        <v>936</v>
      </c>
      <c r="F94" s="183"/>
    </row>
    <row r="95" spans="1:6" ht="15.75" thickBot="1" x14ac:dyDescent="0.3">
      <c r="A95" s="124" t="s">
        <v>8</v>
      </c>
      <c r="B95" s="60" t="s">
        <v>166</v>
      </c>
      <c r="C95" s="59">
        <f t="shared" ref="C95:C97" si="13">D95+E95+F95</f>
        <v>4230</v>
      </c>
      <c r="D95" s="184">
        <f>4230-E95</f>
        <v>3974</v>
      </c>
      <c r="E95" s="184">
        <v>256</v>
      </c>
      <c r="F95" s="184"/>
    </row>
    <row r="96" spans="1:6" ht="15.75" thickBot="1" x14ac:dyDescent="0.3">
      <c r="A96" s="124" t="s">
        <v>10</v>
      </c>
      <c r="B96" s="60" t="s">
        <v>167</v>
      </c>
      <c r="C96" s="59">
        <f t="shared" si="13"/>
        <v>12850</v>
      </c>
      <c r="D96" s="185">
        <f>12850-E96</f>
        <v>11209</v>
      </c>
      <c r="E96" s="184">
        <v>1641</v>
      </c>
      <c r="F96" s="184"/>
    </row>
    <row r="97" spans="1:6" x14ac:dyDescent="0.25">
      <c r="A97" s="124" t="s">
        <v>12</v>
      </c>
      <c r="B97" s="61" t="s">
        <v>168</v>
      </c>
      <c r="C97" s="59">
        <f t="shared" si="13"/>
        <v>0</v>
      </c>
      <c r="D97" s="185"/>
      <c r="E97" s="184"/>
      <c r="F97" s="184"/>
    </row>
    <row r="98" spans="1:6" x14ac:dyDescent="0.25">
      <c r="A98" s="124" t="s">
        <v>169</v>
      </c>
      <c r="B98" s="62" t="s">
        <v>170</v>
      </c>
      <c r="C98" s="25">
        <f>D98+E98+F98</f>
        <v>0</v>
      </c>
      <c r="D98" s="185">
        <f>D99+D100+D101+D102+D103+D104+D105+D106+D107+D108</f>
        <v>0</v>
      </c>
      <c r="E98" s="185">
        <f t="shared" ref="E98:F98" si="14">E99+E100+E101+E102+E103+E104+E105+E106+E107+E108</f>
        <v>0</v>
      </c>
      <c r="F98" s="185">
        <f t="shared" si="14"/>
        <v>0</v>
      </c>
    </row>
    <row r="99" spans="1:6" x14ac:dyDescent="0.25">
      <c r="A99" s="124" t="s">
        <v>15</v>
      </c>
      <c r="B99" s="60" t="s">
        <v>171</v>
      </c>
      <c r="C99" s="25"/>
      <c r="D99" s="185"/>
      <c r="E99" s="185"/>
      <c r="F99" s="185"/>
    </row>
    <row r="100" spans="1:6" x14ac:dyDescent="0.2">
      <c r="A100" s="124" t="s">
        <v>172</v>
      </c>
      <c r="B100" s="63" t="s">
        <v>173</v>
      </c>
      <c r="C100" s="25"/>
      <c r="D100" s="185"/>
      <c r="E100" s="185"/>
      <c r="F100" s="185"/>
    </row>
    <row r="101" spans="1:6" x14ac:dyDescent="0.25">
      <c r="A101" s="124" t="s">
        <v>174</v>
      </c>
      <c r="B101" s="64" t="s">
        <v>175</v>
      </c>
      <c r="C101" s="25"/>
      <c r="D101" s="185"/>
      <c r="E101" s="185"/>
      <c r="F101" s="185"/>
    </row>
    <row r="102" spans="1:6" ht="22.5" x14ac:dyDescent="0.25">
      <c r="A102" s="124" t="s">
        <v>176</v>
      </c>
      <c r="B102" s="64" t="s">
        <v>177</v>
      </c>
      <c r="C102" s="25"/>
      <c r="D102" s="185"/>
      <c r="E102" s="185"/>
      <c r="F102" s="185"/>
    </row>
    <row r="103" spans="1:6" x14ac:dyDescent="0.2">
      <c r="A103" s="124" t="s">
        <v>178</v>
      </c>
      <c r="B103" s="63" t="s">
        <v>179</v>
      </c>
      <c r="C103" s="25"/>
      <c r="D103" s="185"/>
      <c r="E103" s="185"/>
      <c r="F103" s="185"/>
    </row>
    <row r="104" spans="1:6" x14ac:dyDescent="0.2">
      <c r="A104" s="124" t="s">
        <v>180</v>
      </c>
      <c r="B104" s="63" t="s">
        <v>181</v>
      </c>
      <c r="C104" s="25"/>
      <c r="D104" s="185"/>
      <c r="E104" s="185"/>
      <c r="F104" s="185"/>
    </row>
    <row r="105" spans="1:6" x14ac:dyDescent="0.25">
      <c r="A105" s="124" t="s">
        <v>182</v>
      </c>
      <c r="B105" s="64" t="s">
        <v>183</v>
      </c>
      <c r="C105" s="25"/>
      <c r="D105" s="185"/>
      <c r="E105" s="185"/>
      <c r="F105" s="185"/>
    </row>
    <row r="106" spans="1:6" x14ac:dyDescent="0.25">
      <c r="A106" s="153" t="s">
        <v>184</v>
      </c>
      <c r="B106" s="66" t="s">
        <v>185</v>
      </c>
      <c r="C106" s="25"/>
      <c r="D106" s="185"/>
      <c r="E106" s="185"/>
      <c r="F106" s="185"/>
    </row>
    <row r="107" spans="1:6" x14ac:dyDescent="0.25">
      <c r="A107" s="124" t="s">
        <v>186</v>
      </c>
      <c r="B107" s="66" t="s">
        <v>187</v>
      </c>
      <c r="C107" s="25"/>
      <c r="D107" s="185"/>
      <c r="E107" s="185"/>
      <c r="F107" s="185"/>
    </row>
    <row r="108" spans="1:6" ht="15.75" thickBot="1" x14ac:dyDescent="0.3">
      <c r="A108" s="154" t="s">
        <v>188</v>
      </c>
      <c r="B108" s="68" t="s">
        <v>189</v>
      </c>
      <c r="C108" s="69"/>
      <c r="D108" s="186"/>
      <c r="E108" s="186"/>
      <c r="F108" s="186"/>
    </row>
    <row r="109" spans="1:6" ht="15.75" thickBot="1" x14ac:dyDescent="0.3">
      <c r="A109" s="51" t="s">
        <v>17</v>
      </c>
      <c r="B109" s="70" t="s">
        <v>423</v>
      </c>
      <c r="C109" s="15">
        <f>+C110+C112+C114</f>
        <v>0</v>
      </c>
      <c r="D109" s="15">
        <f>+D110+D112+D114</f>
        <v>0</v>
      </c>
      <c r="E109" s="15">
        <f t="shared" ref="E109:F113" si="15">D109+C109</f>
        <v>0</v>
      </c>
      <c r="F109" s="15">
        <f t="shared" si="15"/>
        <v>0</v>
      </c>
    </row>
    <row r="110" spans="1:6" x14ac:dyDescent="0.25">
      <c r="A110" s="121" t="s">
        <v>19</v>
      </c>
      <c r="B110" s="60" t="s">
        <v>190</v>
      </c>
      <c r="C110" s="18">
        <f>C111</f>
        <v>0</v>
      </c>
      <c r="D110" s="18"/>
      <c r="E110" s="18">
        <f t="shared" si="15"/>
        <v>0</v>
      </c>
      <c r="F110" s="18">
        <f t="shared" si="15"/>
        <v>0</v>
      </c>
    </row>
    <row r="111" spans="1:6" x14ac:dyDescent="0.25">
      <c r="A111" s="121" t="s">
        <v>21</v>
      </c>
      <c r="B111" s="71" t="s">
        <v>191</v>
      </c>
      <c r="C111" s="18">
        <v>0</v>
      </c>
      <c r="D111" s="18"/>
      <c r="E111" s="18">
        <f t="shared" si="15"/>
        <v>0</v>
      </c>
      <c r="F111" s="18">
        <f t="shared" si="15"/>
        <v>0</v>
      </c>
    </row>
    <row r="112" spans="1:6" x14ac:dyDescent="0.25">
      <c r="A112" s="121" t="s">
        <v>23</v>
      </c>
      <c r="B112" s="71" t="s">
        <v>192</v>
      </c>
      <c r="C112" s="22">
        <f>C113</f>
        <v>0</v>
      </c>
      <c r="D112" s="22">
        <f t="shared" ref="D112" si="16">D113</f>
        <v>0</v>
      </c>
      <c r="E112" s="18">
        <f t="shared" si="15"/>
        <v>0</v>
      </c>
      <c r="F112" s="18">
        <f t="shared" si="15"/>
        <v>0</v>
      </c>
    </row>
    <row r="113" spans="1:6" x14ac:dyDescent="0.25">
      <c r="A113" s="121" t="s">
        <v>25</v>
      </c>
      <c r="B113" s="71" t="s">
        <v>193</v>
      </c>
      <c r="C113" s="72">
        <v>0</v>
      </c>
      <c r="D113" s="72"/>
      <c r="E113" s="18">
        <f t="shared" si="15"/>
        <v>0</v>
      </c>
      <c r="F113" s="18">
        <f t="shared" si="15"/>
        <v>0</v>
      </c>
    </row>
    <row r="114" spans="1:6" x14ac:dyDescent="0.25">
      <c r="A114" s="121" t="s">
        <v>27</v>
      </c>
      <c r="B114" s="155" t="s">
        <v>194</v>
      </c>
      <c r="C114" s="72">
        <f t="shared" ref="C114:D114" si="17">C115+C116+C117+C118+C119+C120+C121+C122</f>
        <v>0</v>
      </c>
      <c r="D114" s="72">
        <f t="shared" si="17"/>
        <v>0</v>
      </c>
      <c r="E114" s="72">
        <f>E115+E116+E117+E118+E119+E120+E121+E122</f>
        <v>0</v>
      </c>
      <c r="F114" s="72">
        <f>F115+F116+F117+F118+F119+F120+F121+F122</f>
        <v>0</v>
      </c>
    </row>
    <row r="115" spans="1:6" x14ac:dyDescent="0.25">
      <c r="A115" s="121" t="s">
        <v>29</v>
      </c>
      <c r="B115" s="156" t="s">
        <v>195</v>
      </c>
      <c r="C115" s="72"/>
      <c r="D115" s="72"/>
      <c r="E115" s="72"/>
      <c r="F115" s="72"/>
    </row>
    <row r="116" spans="1:6" x14ac:dyDescent="0.25">
      <c r="A116" s="121" t="s">
        <v>196</v>
      </c>
      <c r="B116" s="75" t="s">
        <v>197</v>
      </c>
      <c r="C116" s="72"/>
      <c r="D116" s="72"/>
      <c r="E116" s="72"/>
      <c r="F116" s="72"/>
    </row>
    <row r="117" spans="1:6" ht="22.5" x14ac:dyDescent="0.25">
      <c r="A117" s="121" t="s">
        <v>198</v>
      </c>
      <c r="B117" s="64" t="s">
        <v>177</v>
      </c>
      <c r="C117" s="72"/>
      <c r="D117" s="72"/>
      <c r="E117" s="72"/>
      <c r="F117" s="72"/>
    </row>
    <row r="118" spans="1:6" x14ac:dyDescent="0.25">
      <c r="A118" s="121" t="s">
        <v>199</v>
      </c>
      <c r="B118" s="64" t="s">
        <v>200</v>
      </c>
      <c r="C118" s="72"/>
      <c r="D118" s="72"/>
      <c r="E118" s="72"/>
      <c r="F118" s="72"/>
    </row>
    <row r="119" spans="1:6" x14ac:dyDescent="0.25">
      <c r="A119" s="121" t="s">
        <v>201</v>
      </c>
      <c r="B119" s="64" t="s">
        <v>202</v>
      </c>
      <c r="C119" s="72"/>
      <c r="D119" s="72"/>
      <c r="E119" s="72"/>
      <c r="F119" s="72"/>
    </row>
    <row r="120" spans="1:6" x14ac:dyDescent="0.25">
      <c r="A120" s="121" t="s">
        <v>203</v>
      </c>
      <c r="B120" s="64" t="s">
        <v>183</v>
      </c>
      <c r="C120" s="72"/>
      <c r="D120" s="72"/>
      <c r="E120" s="72"/>
      <c r="F120" s="72"/>
    </row>
    <row r="121" spans="1:6" x14ac:dyDescent="0.25">
      <c r="A121" s="121" t="s">
        <v>204</v>
      </c>
      <c r="B121" s="64" t="s">
        <v>205</v>
      </c>
      <c r="C121" s="72"/>
      <c r="D121" s="72"/>
      <c r="E121" s="72"/>
      <c r="F121" s="72"/>
    </row>
    <row r="122" spans="1:6" ht="15.75" thickBot="1" x14ac:dyDescent="0.3">
      <c r="A122" s="153" t="s">
        <v>206</v>
      </c>
      <c r="B122" s="64" t="s">
        <v>207</v>
      </c>
      <c r="C122" s="76"/>
      <c r="D122" s="76"/>
      <c r="E122" s="76"/>
      <c r="F122" s="76"/>
    </row>
    <row r="123" spans="1:6" ht="15.75" thickBot="1" x14ac:dyDescent="0.3">
      <c r="A123" s="51" t="s">
        <v>31</v>
      </c>
      <c r="B123" s="77" t="s">
        <v>208</v>
      </c>
      <c r="C123" s="15">
        <f>+C124+C125</f>
        <v>0</v>
      </c>
      <c r="D123" s="15">
        <f>+D124+D125</f>
        <v>0</v>
      </c>
      <c r="E123" s="15">
        <f t="shared" ref="E123:F125" si="18">D123+C123</f>
        <v>0</v>
      </c>
      <c r="F123" s="15">
        <f t="shared" si="18"/>
        <v>0</v>
      </c>
    </row>
    <row r="124" spans="1:6" x14ac:dyDescent="0.25">
      <c r="A124" s="121" t="s">
        <v>33</v>
      </c>
      <c r="B124" s="78" t="s">
        <v>209</v>
      </c>
      <c r="C124" s="18">
        <v>0</v>
      </c>
      <c r="D124" s="18"/>
      <c r="E124" s="18">
        <f t="shared" si="18"/>
        <v>0</v>
      </c>
      <c r="F124" s="18">
        <f t="shared" si="18"/>
        <v>0</v>
      </c>
    </row>
    <row r="125" spans="1:6" ht="15.75" thickBot="1" x14ac:dyDescent="0.3">
      <c r="A125" s="129" t="s">
        <v>35</v>
      </c>
      <c r="B125" s="71" t="s">
        <v>210</v>
      </c>
      <c r="C125" s="25"/>
      <c r="D125" s="25"/>
      <c r="E125" s="18">
        <f t="shared" si="18"/>
        <v>0</v>
      </c>
      <c r="F125" s="18">
        <f t="shared" si="18"/>
        <v>0</v>
      </c>
    </row>
    <row r="126" spans="1:6" ht="15.75" thickBot="1" x14ac:dyDescent="0.3">
      <c r="A126" s="51" t="s">
        <v>211</v>
      </c>
      <c r="B126" s="77" t="s">
        <v>212</v>
      </c>
      <c r="C126" s="15">
        <f>+C93+C109+C123</f>
        <v>32647</v>
      </c>
      <c r="D126" s="15">
        <f>+D93+D109+D123</f>
        <v>29814</v>
      </c>
      <c r="E126" s="15">
        <f>+E93+E109+E123</f>
        <v>2833</v>
      </c>
      <c r="F126" s="15">
        <f>+F93+F109+F123</f>
        <v>0</v>
      </c>
    </row>
    <row r="127" spans="1:6" ht="15.75" thickBot="1" x14ac:dyDescent="0.3">
      <c r="A127" s="51" t="s">
        <v>59</v>
      </c>
      <c r="B127" s="77" t="s">
        <v>213</v>
      </c>
      <c r="C127" s="15">
        <f>+C128+C129+C130</f>
        <v>0</v>
      </c>
      <c r="D127" s="15">
        <f>+D128+D129+D130</f>
        <v>0</v>
      </c>
      <c r="E127" s="15">
        <f>+E128+E129+E130</f>
        <v>0</v>
      </c>
      <c r="F127" s="15">
        <f>+F128+F129+F130</f>
        <v>0</v>
      </c>
    </row>
    <row r="128" spans="1:6" s="151" customFormat="1" ht="12.75" x14ac:dyDescent="0.25">
      <c r="A128" s="121" t="s">
        <v>61</v>
      </c>
      <c r="B128" s="78" t="s">
        <v>214</v>
      </c>
      <c r="C128" s="72"/>
      <c r="D128" s="72"/>
      <c r="E128" s="72"/>
      <c r="F128" s="72"/>
    </row>
    <row r="129" spans="1:11" x14ac:dyDescent="0.25">
      <c r="A129" s="121" t="s">
        <v>63</v>
      </c>
      <c r="B129" s="78" t="s">
        <v>215</v>
      </c>
      <c r="C129" s="72"/>
      <c r="D129" s="72"/>
      <c r="E129" s="72"/>
      <c r="F129" s="72"/>
    </row>
    <row r="130" spans="1:11" ht="15.75" thickBot="1" x14ac:dyDescent="0.3">
      <c r="A130" s="153" t="s">
        <v>65</v>
      </c>
      <c r="B130" s="83" t="s">
        <v>216</v>
      </c>
      <c r="C130" s="72"/>
      <c r="D130" s="72"/>
      <c r="E130" s="72"/>
      <c r="F130" s="72"/>
    </row>
    <row r="131" spans="1:11" ht="15.75" thickBot="1" x14ac:dyDescent="0.3">
      <c r="A131" s="51" t="s">
        <v>81</v>
      </c>
      <c r="B131" s="77" t="s">
        <v>217</v>
      </c>
      <c r="C131" s="15">
        <f>+C132+C133+C134+C135</f>
        <v>0</v>
      </c>
      <c r="D131" s="15">
        <f>+D132+D133+D134+D135</f>
        <v>0</v>
      </c>
      <c r="E131" s="15">
        <f>+E132+E133+E134+E135</f>
        <v>0</v>
      </c>
      <c r="F131" s="15">
        <f>+F132+F133+F134+F135</f>
        <v>0</v>
      </c>
    </row>
    <row r="132" spans="1:11" x14ac:dyDescent="0.25">
      <c r="A132" s="121" t="s">
        <v>83</v>
      </c>
      <c r="B132" s="78" t="s">
        <v>218</v>
      </c>
      <c r="C132" s="72"/>
      <c r="D132" s="72"/>
      <c r="E132" s="72"/>
      <c r="F132" s="72"/>
    </row>
    <row r="133" spans="1:11" x14ac:dyDescent="0.25">
      <c r="A133" s="121" t="s">
        <v>85</v>
      </c>
      <c r="B133" s="78" t="s">
        <v>219</v>
      </c>
      <c r="C133" s="72"/>
      <c r="D133" s="72"/>
      <c r="E133" s="72"/>
      <c r="F133" s="72"/>
    </row>
    <row r="134" spans="1:11" x14ac:dyDescent="0.25">
      <c r="A134" s="121" t="s">
        <v>87</v>
      </c>
      <c r="B134" s="78" t="s">
        <v>220</v>
      </c>
      <c r="C134" s="72"/>
      <c r="D134" s="72"/>
      <c r="E134" s="72"/>
      <c r="F134" s="72"/>
    </row>
    <row r="135" spans="1:11" s="151" customFormat="1" ht="13.5" thickBot="1" x14ac:dyDescent="0.3">
      <c r="A135" s="153" t="s">
        <v>89</v>
      </c>
      <c r="B135" s="83" t="s">
        <v>221</v>
      </c>
      <c r="C135" s="72"/>
      <c r="D135" s="72"/>
      <c r="E135" s="72"/>
      <c r="F135" s="72"/>
    </row>
    <row r="136" spans="1:11" ht="15.75" thickBot="1" x14ac:dyDescent="0.3">
      <c r="A136" s="51" t="s">
        <v>222</v>
      </c>
      <c r="B136" s="77" t="s">
        <v>223</v>
      </c>
      <c r="C136" s="26">
        <f>+C137+C138+C139+C140</f>
        <v>0</v>
      </c>
      <c r="D136" s="26">
        <f>+D137+D138+D139+D140</f>
        <v>0</v>
      </c>
      <c r="E136" s="26">
        <f>D136+C136</f>
        <v>0</v>
      </c>
      <c r="F136" s="26">
        <f>E136+D136</f>
        <v>0</v>
      </c>
      <c r="K136" s="157"/>
    </row>
    <row r="137" spans="1:11" x14ac:dyDescent="0.25">
      <c r="A137" s="121" t="s">
        <v>95</v>
      </c>
      <c r="B137" s="78" t="s">
        <v>224</v>
      </c>
      <c r="C137" s="72">
        <v>0</v>
      </c>
      <c r="D137" s="72"/>
      <c r="E137" s="72">
        <f>D137+C137</f>
        <v>0</v>
      </c>
      <c r="F137" s="72">
        <f>E137+D137</f>
        <v>0</v>
      </c>
    </row>
    <row r="138" spans="1:11" x14ac:dyDescent="0.25">
      <c r="A138" s="121" t="s">
        <v>97</v>
      </c>
      <c r="B138" s="78" t="s">
        <v>225</v>
      </c>
      <c r="C138" s="72"/>
      <c r="D138" s="72"/>
      <c r="E138" s="72"/>
      <c r="F138" s="72"/>
    </row>
    <row r="139" spans="1:11" s="151" customFormat="1" ht="12.75" x14ac:dyDescent="0.25">
      <c r="A139" s="121" t="s">
        <v>99</v>
      </c>
      <c r="B139" s="78" t="s">
        <v>226</v>
      </c>
      <c r="C139" s="72"/>
      <c r="D139" s="72"/>
      <c r="E139" s="72"/>
      <c r="F139" s="72"/>
    </row>
    <row r="140" spans="1:11" s="151" customFormat="1" ht="13.5" thickBot="1" x14ac:dyDescent="0.3">
      <c r="A140" s="153" t="s">
        <v>101</v>
      </c>
      <c r="B140" s="83" t="s">
        <v>227</v>
      </c>
      <c r="C140" s="72"/>
      <c r="D140" s="72"/>
      <c r="E140" s="72"/>
      <c r="F140" s="72"/>
    </row>
    <row r="141" spans="1:11" s="151" customFormat="1" ht="13.5" thickBot="1" x14ac:dyDescent="0.3">
      <c r="A141" s="51" t="s">
        <v>103</v>
      </c>
      <c r="B141" s="77" t="s">
        <v>228</v>
      </c>
      <c r="C141" s="158">
        <f>+C142+C143+C144+C145</f>
        <v>0</v>
      </c>
      <c r="D141" s="158">
        <f>+D142+D143+D144+D145</f>
        <v>0</v>
      </c>
      <c r="E141" s="158">
        <f>+E142+E143+E144+E145</f>
        <v>0</v>
      </c>
      <c r="F141" s="158">
        <f>+F142+F143+F144+F145</f>
        <v>0</v>
      </c>
    </row>
    <row r="142" spans="1:11" s="151" customFormat="1" ht="12.75" x14ac:dyDescent="0.25">
      <c r="A142" s="121" t="s">
        <v>105</v>
      </c>
      <c r="B142" s="78" t="s">
        <v>229</v>
      </c>
      <c r="C142" s="72"/>
      <c r="D142" s="72"/>
      <c r="E142" s="72"/>
      <c r="F142" s="72"/>
    </row>
    <row r="143" spans="1:11" s="151" customFormat="1" ht="12.75" x14ac:dyDescent="0.25">
      <c r="A143" s="121" t="s">
        <v>107</v>
      </c>
      <c r="B143" s="78" t="s">
        <v>230</v>
      </c>
      <c r="C143" s="72"/>
      <c r="D143" s="72"/>
      <c r="E143" s="72"/>
      <c r="F143" s="72"/>
    </row>
    <row r="144" spans="1:11" s="151" customFormat="1" ht="12.75" x14ac:dyDescent="0.25">
      <c r="A144" s="121" t="s">
        <v>109</v>
      </c>
      <c r="B144" s="78" t="s">
        <v>231</v>
      </c>
      <c r="C144" s="72"/>
      <c r="D144" s="72"/>
      <c r="E144" s="72"/>
      <c r="F144" s="72"/>
    </row>
    <row r="145" spans="1:7" ht="15.75" thickBot="1" x14ac:dyDescent="0.3">
      <c r="A145" s="121" t="s">
        <v>111</v>
      </c>
      <c r="B145" s="78" t="s">
        <v>232</v>
      </c>
      <c r="C145" s="72"/>
      <c r="D145" s="72"/>
      <c r="E145" s="72"/>
      <c r="F145" s="72"/>
    </row>
    <row r="146" spans="1:7" ht="15.75" thickBot="1" x14ac:dyDescent="0.3">
      <c r="A146" s="51" t="s">
        <v>113</v>
      </c>
      <c r="B146" s="77" t="s">
        <v>233</v>
      </c>
      <c r="C146" s="159">
        <f>+C127+C131+C136+C141</f>
        <v>0</v>
      </c>
      <c r="D146" s="159">
        <f>+D127+D131+D136+D141</f>
        <v>0</v>
      </c>
      <c r="E146" s="159">
        <f>+E127+E131+E136+E141</f>
        <v>0</v>
      </c>
      <c r="F146" s="159">
        <f>+F127+F131+F136+F141</f>
        <v>0</v>
      </c>
    </row>
    <row r="147" spans="1:7" ht="15.75" thickBot="1" x14ac:dyDescent="0.3">
      <c r="A147" s="160" t="s">
        <v>234</v>
      </c>
      <c r="B147" s="161" t="s">
        <v>235</v>
      </c>
      <c r="C147" s="159">
        <f>+C126+C146</f>
        <v>32647</v>
      </c>
      <c r="D147" s="159">
        <f>+D126+D146</f>
        <v>29814</v>
      </c>
      <c r="E147" s="159">
        <f>+E126+E146</f>
        <v>2833</v>
      </c>
      <c r="F147" s="159">
        <f>+F126+F146</f>
        <v>0</v>
      </c>
    </row>
    <row r="148" spans="1:7" x14ac:dyDescent="0.25">
      <c r="A148" s="187"/>
      <c r="B148" s="188"/>
      <c r="C148" s="189"/>
      <c r="D148" s="189"/>
      <c r="E148" s="189"/>
      <c r="F148" s="189"/>
    </row>
    <row r="149" spans="1:7" x14ac:dyDescent="0.25">
      <c r="A149" s="187"/>
      <c r="B149" s="188"/>
      <c r="C149" s="189"/>
      <c r="D149" s="189"/>
      <c r="E149" s="189"/>
      <c r="F149" s="189"/>
    </row>
    <row r="150" spans="1:7" x14ac:dyDescent="0.25">
      <c r="A150" s="190"/>
      <c r="B150" s="191"/>
      <c r="C150" s="192"/>
      <c r="D150" s="192"/>
      <c r="E150" s="192"/>
      <c r="F150" s="192"/>
      <c r="G150" s="193"/>
    </row>
    <row r="151" spans="1:7" x14ac:dyDescent="0.25">
      <c r="A151" s="162"/>
      <c r="B151" s="163"/>
      <c r="C151" s="164"/>
      <c r="D151" s="165"/>
      <c r="E151" s="165"/>
      <c r="F151" s="165"/>
      <c r="G151" s="193"/>
    </row>
    <row r="152" spans="1:7" x14ac:dyDescent="0.25">
      <c r="A152" s="162"/>
      <c r="B152" s="163"/>
      <c r="C152" s="165"/>
      <c r="D152" s="165"/>
      <c r="E152" s="165"/>
      <c r="F152" s="165"/>
      <c r="G152" s="193"/>
    </row>
    <row r="153" spans="1:7" x14ac:dyDescent="0.25">
      <c r="A153" s="190"/>
      <c r="B153" s="191"/>
      <c r="C153" s="192"/>
      <c r="D153" s="192"/>
      <c r="E153" s="192"/>
      <c r="F153" s="192"/>
      <c r="G153" s="193"/>
    </row>
    <row r="154" spans="1:7" x14ac:dyDescent="0.25">
      <c r="A154" s="190"/>
      <c r="B154" s="191"/>
      <c r="C154" s="192"/>
      <c r="D154" s="192"/>
      <c r="E154" s="192"/>
      <c r="F154" s="192"/>
      <c r="G154" s="193"/>
    </row>
    <row r="155" spans="1:7" x14ac:dyDescent="0.25">
      <c r="A155" s="190"/>
      <c r="B155" s="191"/>
      <c r="C155" s="192"/>
      <c r="D155" s="192"/>
      <c r="E155" s="192"/>
      <c r="F155" s="192"/>
      <c r="G155" s="193"/>
    </row>
    <row r="156" spans="1:7" x14ac:dyDescent="0.25">
      <c r="A156" s="190"/>
      <c r="B156" s="191"/>
      <c r="C156" s="192"/>
      <c r="D156" s="192"/>
      <c r="E156" s="192"/>
      <c r="F156" s="192"/>
      <c r="G156" s="193"/>
    </row>
  </sheetData>
  <mergeCells count="8">
    <mergeCell ref="F5:F6"/>
    <mergeCell ref="C3:F3"/>
    <mergeCell ref="C90:F90"/>
    <mergeCell ref="A5:A6"/>
    <mergeCell ref="B5:B6"/>
    <mergeCell ref="C5:C6"/>
    <mergeCell ref="D5:D6"/>
    <mergeCell ref="E5:E6"/>
  </mergeCells>
  <pageMargins left="0.39370078740157483" right="0.39370078740157483" top="1.1417322834645669" bottom="0.55118110236220474" header="0.31496062992125984" footer="0.31496062992125984"/>
  <pageSetup paperSize="9" orientation="landscape" r:id="rId1"/>
  <headerFooter>
    <oddHeader>&amp;C&amp;"-,Félkövér"&amp;9Tiszagyulaháza Aprajafalva Óvoda 2016.évi költségvetési bevételei és kiadásai, előirányzat csoportonként és kiemelt előirányzatonként&amp;R&amp;"-,Dőlt"&amp;8
 3.melléklet a 2/2016.(II.22.)Önkormányzati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view="pageLayout" zoomScaleNormal="100" workbookViewId="0">
      <selection activeCell="B1" sqref="B1"/>
    </sheetView>
  </sheetViews>
  <sheetFormatPr defaultRowHeight="15" x14ac:dyDescent="0.25"/>
  <cols>
    <col min="1" max="1" width="7.5703125" style="166" customWidth="1"/>
    <col min="2" max="2" width="53.85546875" style="167" customWidth="1"/>
    <col min="3" max="3" width="8.85546875" style="168" customWidth="1"/>
    <col min="4" max="4" width="9" style="168" customWidth="1"/>
    <col min="5" max="5" width="8" style="168" customWidth="1"/>
    <col min="6" max="6" width="8.42578125" style="168" customWidth="1"/>
    <col min="7" max="256" width="9.140625" style="109"/>
    <col min="257" max="257" width="16.7109375" style="109" customWidth="1"/>
    <col min="258" max="258" width="61.7109375" style="109" customWidth="1"/>
    <col min="259" max="259" width="21.42578125" style="109" customWidth="1"/>
    <col min="260" max="512" width="9.140625" style="109"/>
    <col min="513" max="513" width="16.7109375" style="109" customWidth="1"/>
    <col min="514" max="514" width="61.7109375" style="109" customWidth="1"/>
    <col min="515" max="515" width="21.42578125" style="109" customWidth="1"/>
    <col min="516" max="768" width="9.140625" style="109"/>
    <col min="769" max="769" width="16.7109375" style="109" customWidth="1"/>
    <col min="770" max="770" width="61.7109375" style="109" customWidth="1"/>
    <col min="771" max="771" width="21.42578125" style="109" customWidth="1"/>
    <col min="772" max="1024" width="9.140625" style="109"/>
    <col min="1025" max="1025" width="16.7109375" style="109" customWidth="1"/>
    <col min="1026" max="1026" width="61.7109375" style="109" customWidth="1"/>
    <col min="1027" max="1027" width="21.42578125" style="109" customWidth="1"/>
    <col min="1028" max="1280" width="9.140625" style="109"/>
    <col min="1281" max="1281" width="16.7109375" style="109" customWidth="1"/>
    <col min="1282" max="1282" width="61.7109375" style="109" customWidth="1"/>
    <col min="1283" max="1283" width="21.42578125" style="109" customWidth="1"/>
    <col min="1284" max="1536" width="9.140625" style="109"/>
    <col min="1537" max="1537" width="16.7109375" style="109" customWidth="1"/>
    <col min="1538" max="1538" width="61.7109375" style="109" customWidth="1"/>
    <col min="1539" max="1539" width="21.42578125" style="109" customWidth="1"/>
    <col min="1540" max="1792" width="9.140625" style="109"/>
    <col min="1793" max="1793" width="16.7109375" style="109" customWidth="1"/>
    <col min="1794" max="1794" width="61.7109375" style="109" customWidth="1"/>
    <col min="1795" max="1795" width="21.42578125" style="109" customWidth="1"/>
    <col min="1796" max="2048" width="9.140625" style="109"/>
    <col min="2049" max="2049" width="16.7109375" style="109" customWidth="1"/>
    <col min="2050" max="2050" width="61.7109375" style="109" customWidth="1"/>
    <col min="2051" max="2051" width="21.42578125" style="109" customWidth="1"/>
    <col min="2052" max="2304" width="9.140625" style="109"/>
    <col min="2305" max="2305" width="16.7109375" style="109" customWidth="1"/>
    <col min="2306" max="2306" width="61.7109375" style="109" customWidth="1"/>
    <col min="2307" max="2307" width="21.42578125" style="109" customWidth="1"/>
    <col min="2308" max="2560" width="9.140625" style="109"/>
    <col min="2561" max="2561" width="16.7109375" style="109" customWidth="1"/>
    <col min="2562" max="2562" width="61.7109375" style="109" customWidth="1"/>
    <col min="2563" max="2563" width="21.42578125" style="109" customWidth="1"/>
    <col min="2564" max="2816" width="9.140625" style="109"/>
    <col min="2817" max="2817" width="16.7109375" style="109" customWidth="1"/>
    <col min="2818" max="2818" width="61.7109375" style="109" customWidth="1"/>
    <col min="2819" max="2819" width="21.42578125" style="109" customWidth="1"/>
    <col min="2820" max="3072" width="9.140625" style="109"/>
    <col min="3073" max="3073" width="16.7109375" style="109" customWidth="1"/>
    <col min="3074" max="3074" width="61.7109375" style="109" customWidth="1"/>
    <col min="3075" max="3075" width="21.42578125" style="109" customWidth="1"/>
    <col min="3076" max="3328" width="9.140625" style="109"/>
    <col min="3329" max="3329" width="16.7109375" style="109" customWidth="1"/>
    <col min="3330" max="3330" width="61.7109375" style="109" customWidth="1"/>
    <col min="3331" max="3331" width="21.42578125" style="109" customWidth="1"/>
    <col min="3332" max="3584" width="9.140625" style="109"/>
    <col min="3585" max="3585" width="16.7109375" style="109" customWidth="1"/>
    <col min="3586" max="3586" width="61.7109375" style="109" customWidth="1"/>
    <col min="3587" max="3587" width="21.42578125" style="109" customWidth="1"/>
    <col min="3588" max="3840" width="9.140625" style="109"/>
    <col min="3841" max="3841" width="16.7109375" style="109" customWidth="1"/>
    <col min="3842" max="3842" width="61.7109375" style="109" customWidth="1"/>
    <col min="3843" max="3843" width="21.42578125" style="109" customWidth="1"/>
    <col min="3844" max="4096" width="9.140625" style="109"/>
    <col min="4097" max="4097" width="16.7109375" style="109" customWidth="1"/>
    <col min="4098" max="4098" width="61.7109375" style="109" customWidth="1"/>
    <col min="4099" max="4099" width="21.42578125" style="109" customWidth="1"/>
    <col min="4100" max="4352" width="9.140625" style="109"/>
    <col min="4353" max="4353" width="16.7109375" style="109" customWidth="1"/>
    <col min="4354" max="4354" width="61.7109375" style="109" customWidth="1"/>
    <col min="4355" max="4355" width="21.42578125" style="109" customWidth="1"/>
    <col min="4356" max="4608" width="9.140625" style="109"/>
    <col min="4609" max="4609" width="16.7109375" style="109" customWidth="1"/>
    <col min="4610" max="4610" width="61.7109375" style="109" customWidth="1"/>
    <col min="4611" max="4611" width="21.42578125" style="109" customWidth="1"/>
    <col min="4612" max="4864" width="9.140625" style="109"/>
    <col min="4865" max="4865" width="16.7109375" style="109" customWidth="1"/>
    <col min="4866" max="4866" width="61.7109375" style="109" customWidth="1"/>
    <col min="4867" max="4867" width="21.42578125" style="109" customWidth="1"/>
    <col min="4868" max="5120" width="9.140625" style="109"/>
    <col min="5121" max="5121" width="16.7109375" style="109" customWidth="1"/>
    <col min="5122" max="5122" width="61.7109375" style="109" customWidth="1"/>
    <col min="5123" max="5123" width="21.42578125" style="109" customWidth="1"/>
    <col min="5124" max="5376" width="9.140625" style="109"/>
    <col min="5377" max="5377" width="16.7109375" style="109" customWidth="1"/>
    <col min="5378" max="5378" width="61.7109375" style="109" customWidth="1"/>
    <col min="5379" max="5379" width="21.42578125" style="109" customWidth="1"/>
    <col min="5380" max="5632" width="9.140625" style="109"/>
    <col min="5633" max="5633" width="16.7109375" style="109" customWidth="1"/>
    <col min="5634" max="5634" width="61.7109375" style="109" customWidth="1"/>
    <col min="5635" max="5635" width="21.42578125" style="109" customWidth="1"/>
    <col min="5636" max="5888" width="9.140625" style="109"/>
    <col min="5889" max="5889" width="16.7109375" style="109" customWidth="1"/>
    <col min="5890" max="5890" width="61.7109375" style="109" customWidth="1"/>
    <col min="5891" max="5891" width="21.42578125" style="109" customWidth="1"/>
    <col min="5892" max="6144" width="9.140625" style="109"/>
    <col min="6145" max="6145" width="16.7109375" style="109" customWidth="1"/>
    <col min="6146" max="6146" width="61.7109375" style="109" customWidth="1"/>
    <col min="6147" max="6147" width="21.42578125" style="109" customWidth="1"/>
    <col min="6148" max="6400" width="9.140625" style="109"/>
    <col min="6401" max="6401" width="16.7109375" style="109" customWidth="1"/>
    <col min="6402" max="6402" width="61.7109375" style="109" customWidth="1"/>
    <col min="6403" max="6403" width="21.42578125" style="109" customWidth="1"/>
    <col min="6404" max="6656" width="9.140625" style="109"/>
    <col min="6657" max="6657" width="16.7109375" style="109" customWidth="1"/>
    <col min="6658" max="6658" width="61.7109375" style="109" customWidth="1"/>
    <col min="6659" max="6659" width="21.42578125" style="109" customWidth="1"/>
    <col min="6660" max="6912" width="9.140625" style="109"/>
    <col min="6913" max="6913" width="16.7109375" style="109" customWidth="1"/>
    <col min="6914" max="6914" width="61.7109375" style="109" customWidth="1"/>
    <col min="6915" max="6915" width="21.42578125" style="109" customWidth="1"/>
    <col min="6916" max="7168" width="9.140625" style="109"/>
    <col min="7169" max="7169" width="16.7109375" style="109" customWidth="1"/>
    <col min="7170" max="7170" width="61.7109375" style="109" customWidth="1"/>
    <col min="7171" max="7171" width="21.42578125" style="109" customWidth="1"/>
    <col min="7172" max="7424" width="9.140625" style="109"/>
    <col min="7425" max="7425" width="16.7109375" style="109" customWidth="1"/>
    <col min="7426" max="7426" width="61.7109375" style="109" customWidth="1"/>
    <col min="7427" max="7427" width="21.42578125" style="109" customWidth="1"/>
    <col min="7428" max="7680" width="9.140625" style="109"/>
    <col min="7681" max="7681" width="16.7109375" style="109" customWidth="1"/>
    <col min="7682" max="7682" width="61.7109375" style="109" customWidth="1"/>
    <col min="7683" max="7683" width="21.42578125" style="109" customWidth="1"/>
    <col min="7684" max="7936" width="9.140625" style="109"/>
    <col min="7937" max="7937" width="16.7109375" style="109" customWidth="1"/>
    <col min="7938" max="7938" width="61.7109375" style="109" customWidth="1"/>
    <col min="7939" max="7939" width="21.42578125" style="109" customWidth="1"/>
    <col min="7940" max="8192" width="9.140625" style="109"/>
    <col min="8193" max="8193" width="16.7109375" style="109" customWidth="1"/>
    <col min="8194" max="8194" width="61.7109375" style="109" customWidth="1"/>
    <col min="8195" max="8195" width="21.42578125" style="109" customWidth="1"/>
    <col min="8196" max="8448" width="9.140625" style="109"/>
    <col min="8449" max="8449" width="16.7109375" style="109" customWidth="1"/>
    <col min="8450" max="8450" width="61.7109375" style="109" customWidth="1"/>
    <col min="8451" max="8451" width="21.42578125" style="109" customWidth="1"/>
    <col min="8452" max="8704" width="9.140625" style="109"/>
    <col min="8705" max="8705" width="16.7109375" style="109" customWidth="1"/>
    <col min="8706" max="8706" width="61.7109375" style="109" customWidth="1"/>
    <col min="8707" max="8707" width="21.42578125" style="109" customWidth="1"/>
    <col min="8708" max="8960" width="9.140625" style="109"/>
    <col min="8961" max="8961" width="16.7109375" style="109" customWidth="1"/>
    <col min="8962" max="8962" width="61.7109375" style="109" customWidth="1"/>
    <col min="8963" max="8963" width="21.42578125" style="109" customWidth="1"/>
    <col min="8964" max="9216" width="9.140625" style="109"/>
    <col min="9217" max="9217" width="16.7109375" style="109" customWidth="1"/>
    <col min="9218" max="9218" width="61.7109375" style="109" customWidth="1"/>
    <col min="9219" max="9219" width="21.42578125" style="109" customWidth="1"/>
    <col min="9220" max="9472" width="9.140625" style="109"/>
    <col min="9473" max="9473" width="16.7109375" style="109" customWidth="1"/>
    <col min="9474" max="9474" width="61.7109375" style="109" customWidth="1"/>
    <col min="9475" max="9475" width="21.42578125" style="109" customWidth="1"/>
    <col min="9476" max="9728" width="9.140625" style="109"/>
    <col min="9729" max="9729" width="16.7109375" style="109" customWidth="1"/>
    <col min="9730" max="9730" width="61.7109375" style="109" customWidth="1"/>
    <col min="9731" max="9731" width="21.42578125" style="109" customWidth="1"/>
    <col min="9732" max="9984" width="9.140625" style="109"/>
    <col min="9985" max="9985" width="16.7109375" style="109" customWidth="1"/>
    <col min="9986" max="9986" width="61.7109375" style="109" customWidth="1"/>
    <col min="9987" max="9987" width="21.42578125" style="109" customWidth="1"/>
    <col min="9988" max="10240" width="9.140625" style="109"/>
    <col min="10241" max="10241" width="16.7109375" style="109" customWidth="1"/>
    <col min="10242" max="10242" width="61.7109375" style="109" customWidth="1"/>
    <col min="10243" max="10243" width="21.42578125" style="109" customWidth="1"/>
    <col min="10244" max="10496" width="9.140625" style="109"/>
    <col min="10497" max="10497" width="16.7109375" style="109" customWidth="1"/>
    <col min="10498" max="10498" width="61.7109375" style="109" customWidth="1"/>
    <col min="10499" max="10499" width="21.42578125" style="109" customWidth="1"/>
    <col min="10500" max="10752" width="9.140625" style="109"/>
    <col min="10753" max="10753" width="16.7109375" style="109" customWidth="1"/>
    <col min="10754" max="10754" width="61.7109375" style="109" customWidth="1"/>
    <col min="10755" max="10755" width="21.42578125" style="109" customWidth="1"/>
    <col min="10756" max="11008" width="9.140625" style="109"/>
    <col min="11009" max="11009" width="16.7109375" style="109" customWidth="1"/>
    <col min="11010" max="11010" width="61.7109375" style="109" customWidth="1"/>
    <col min="11011" max="11011" width="21.42578125" style="109" customWidth="1"/>
    <col min="11012" max="11264" width="9.140625" style="109"/>
    <col min="11265" max="11265" width="16.7109375" style="109" customWidth="1"/>
    <col min="11266" max="11266" width="61.7109375" style="109" customWidth="1"/>
    <col min="11267" max="11267" width="21.42578125" style="109" customWidth="1"/>
    <col min="11268" max="11520" width="9.140625" style="109"/>
    <col min="11521" max="11521" width="16.7109375" style="109" customWidth="1"/>
    <col min="11522" max="11522" width="61.7109375" style="109" customWidth="1"/>
    <col min="11523" max="11523" width="21.42578125" style="109" customWidth="1"/>
    <col min="11524" max="11776" width="9.140625" style="109"/>
    <col min="11777" max="11777" width="16.7109375" style="109" customWidth="1"/>
    <col min="11778" max="11778" width="61.7109375" style="109" customWidth="1"/>
    <col min="11779" max="11779" width="21.42578125" style="109" customWidth="1"/>
    <col min="11780" max="12032" width="9.140625" style="109"/>
    <col min="12033" max="12033" width="16.7109375" style="109" customWidth="1"/>
    <col min="12034" max="12034" width="61.7109375" style="109" customWidth="1"/>
    <col min="12035" max="12035" width="21.42578125" style="109" customWidth="1"/>
    <col min="12036" max="12288" width="9.140625" style="109"/>
    <col min="12289" max="12289" width="16.7109375" style="109" customWidth="1"/>
    <col min="12290" max="12290" width="61.7109375" style="109" customWidth="1"/>
    <col min="12291" max="12291" width="21.42578125" style="109" customWidth="1"/>
    <col min="12292" max="12544" width="9.140625" style="109"/>
    <col min="12545" max="12545" width="16.7109375" style="109" customWidth="1"/>
    <col min="12546" max="12546" width="61.7109375" style="109" customWidth="1"/>
    <col min="12547" max="12547" width="21.42578125" style="109" customWidth="1"/>
    <col min="12548" max="12800" width="9.140625" style="109"/>
    <col min="12801" max="12801" width="16.7109375" style="109" customWidth="1"/>
    <col min="12802" max="12802" width="61.7109375" style="109" customWidth="1"/>
    <col min="12803" max="12803" width="21.42578125" style="109" customWidth="1"/>
    <col min="12804" max="13056" width="9.140625" style="109"/>
    <col min="13057" max="13057" width="16.7109375" style="109" customWidth="1"/>
    <col min="13058" max="13058" width="61.7109375" style="109" customWidth="1"/>
    <col min="13059" max="13059" width="21.42578125" style="109" customWidth="1"/>
    <col min="13060" max="13312" width="9.140625" style="109"/>
    <col min="13313" max="13313" width="16.7109375" style="109" customWidth="1"/>
    <col min="13314" max="13314" width="61.7109375" style="109" customWidth="1"/>
    <col min="13315" max="13315" width="21.42578125" style="109" customWidth="1"/>
    <col min="13316" max="13568" width="9.140625" style="109"/>
    <col min="13569" max="13569" width="16.7109375" style="109" customWidth="1"/>
    <col min="13570" max="13570" width="61.7109375" style="109" customWidth="1"/>
    <col min="13571" max="13571" width="21.42578125" style="109" customWidth="1"/>
    <col min="13572" max="13824" width="9.140625" style="109"/>
    <col min="13825" max="13825" width="16.7109375" style="109" customWidth="1"/>
    <col min="13826" max="13826" width="61.7109375" style="109" customWidth="1"/>
    <col min="13827" max="13827" width="21.42578125" style="109" customWidth="1"/>
    <col min="13828" max="14080" width="9.140625" style="109"/>
    <col min="14081" max="14081" width="16.7109375" style="109" customWidth="1"/>
    <col min="14082" max="14082" width="61.7109375" style="109" customWidth="1"/>
    <col min="14083" max="14083" width="21.42578125" style="109" customWidth="1"/>
    <col min="14084" max="14336" width="9.140625" style="109"/>
    <col min="14337" max="14337" width="16.7109375" style="109" customWidth="1"/>
    <col min="14338" max="14338" width="61.7109375" style="109" customWidth="1"/>
    <col min="14339" max="14339" width="21.42578125" style="109" customWidth="1"/>
    <col min="14340" max="14592" width="9.140625" style="109"/>
    <col min="14593" max="14593" width="16.7109375" style="109" customWidth="1"/>
    <col min="14594" max="14594" width="61.7109375" style="109" customWidth="1"/>
    <col min="14595" max="14595" width="21.42578125" style="109" customWidth="1"/>
    <col min="14596" max="14848" width="9.140625" style="109"/>
    <col min="14849" max="14849" width="16.7109375" style="109" customWidth="1"/>
    <col min="14850" max="14850" width="61.7109375" style="109" customWidth="1"/>
    <col min="14851" max="14851" width="21.42578125" style="109" customWidth="1"/>
    <col min="14852" max="15104" width="9.140625" style="109"/>
    <col min="15105" max="15105" width="16.7109375" style="109" customWidth="1"/>
    <col min="15106" max="15106" width="61.7109375" style="109" customWidth="1"/>
    <col min="15107" max="15107" width="21.42578125" style="109" customWidth="1"/>
    <col min="15108" max="15360" width="9.140625" style="109"/>
    <col min="15361" max="15361" width="16.7109375" style="109" customWidth="1"/>
    <col min="15362" max="15362" width="61.7109375" style="109" customWidth="1"/>
    <col min="15363" max="15363" width="21.42578125" style="109" customWidth="1"/>
    <col min="15364" max="15616" width="9.140625" style="109"/>
    <col min="15617" max="15617" width="16.7109375" style="109" customWidth="1"/>
    <col min="15618" max="15618" width="61.7109375" style="109" customWidth="1"/>
    <col min="15619" max="15619" width="21.42578125" style="109" customWidth="1"/>
    <col min="15620" max="15872" width="9.140625" style="109"/>
    <col min="15873" max="15873" width="16.7109375" style="109" customWidth="1"/>
    <col min="15874" max="15874" width="61.7109375" style="109" customWidth="1"/>
    <col min="15875" max="15875" width="21.42578125" style="109" customWidth="1"/>
    <col min="15876" max="16128" width="9.140625" style="109"/>
    <col min="16129" max="16129" width="16.7109375" style="109" customWidth="1"/>
    <col min="16130" max="16130" width="61.7109375" style="109" customWidth="1"/>
    <col min="16131" max="16131" width="21.42578125" style="109" customWidth="1"/>
    <col min="16132" max="16384" width="9.140625" style="109"/>
  </cols>
  <sheetData>
    <row r="1" spans="1:6" s="94" customFormat="1" ht="15.75" x14ac:dyDescent="0.25">
      <c r="A1" s="91"/>
      <c r="B1" s="92"/>
      <c r="C1" s="93"/>
      <c r="D1" s="93"/>
      <c r="E1" s="93"/>
      <c r="F1" s="93"/>
    </row>
    <row r="2" spans="1:6" s="103" customFormat="1" ht="14.25" thickBot="1" x14ac:dyDescent="0.3">
      <c r="A2" s="101"/>
      <c r="B2" s="101"/>
      <c r="C2" s="102"/>
      <c r="D2" s="102"/>
      <c r="E2" s="102"/>
      <c r="F2" s="102" t="s">
        <v>249</v>
      </c>
    </row>
    <row r="3" spans="1:6" ht="15.75" thickBot="1" x14ac:dyDescent="0.3">
      <c r="A3" s="104" t="s">
        <v>261</v>
      </c>
      <c r="B3" s="169" t="s">
        <v>253</v>
      </c>
      <c r="C3" s="170" t="s">
        <v>412</v>
      </c>
      <c r="D3" s="107"/>
      <c r="E3" s="107"/>
      <c r="F3" s="108"/>
    </row>
    <row r="4" spans="1:6" s="113" customFormat="1" ht="16.5" thickBot="1" x14ac:dyDescent="0.3">
      <c r="A4" s="110" t="s">
        <v>240</v>
      </c>
      <c r="B4" s="111" t="s">
        <v>241</v>
      </c>
      <c r="C4" s="112" t="s">
        <v>242</v>
      </c>
      <c r="D4" s="112" t="s">
        <v>250</v>
      </c>
      <c r="E4" s="112" t="s">
        <v>251</v>
      </c>
      <c r="F4" s="112" t="s">
        <v>252</v>
      </c>
    </row>
    <row r="5" spans="1:6" s="113" customFormat="1" ht="15.75" x14ac:dyDescent="0.25">
      <c r="A5" s="114"/>
      <c r="B5" s="115" t="s">
        <v>254</v>
      </c>
      <c r="C5" s="116" t="s">
        <v>265</v>
      </c>
      <c r="D5" s="114" t="s">
        <v>263</v>
      </c>
      <c r="E5" s="114" t="s">
        <v>266</v>
      </c>
      <c r="F5" s="114" t="s">
        <v>267</v>
      </c>
    </row>
    <row r="6" spans="1:6" s="113" customFormat="1" ht="16.5" thickBot="1" x14ac:dyDescent="0.3">
      <c r="A6" s="117"/>
      <c r="B6" s="118"/>
      <c r="C6" s="119"/>
      <c r="D6" s="117"/>
      <c r="E6" s="117"/>
      <c r="F6" s="117"/>
    </row>
    <row r="7" spans="1:6" s="113" customFormat="1" ht="16.5" thickBot="1" x14ac:dyDescent="0.3">
      <c r="A7" s="120" t="s">
        <v>4</v>
      </c>
      <c r="B7" s="14" t="s">
        <v>5</v>
      </c>
      <c r="C7" s="15">
        <f>D7+E7+F7</f>
        <v>50026</v>
      </c>
      <c r="D7" s="15">
        <f>D8+D9+D10+D11+D12</f>
        <v>50026</v>
      </c>
      <c r="E7" s="15">
        <f t="shared" ref="E7:F7" si="0">E8+E9+E10+E11</f>
        <v>0</v>
      </c>
      <c r="F7" s="15">
        <f t="shared" si="0"/>
        <v>0</v>
      </c>
    </row>
    <row r="8" spans="1:6" s="123" customFormat="1" x14ac:dyDescent="0.2">
      <c r="A8" s="121" t="s">
        <v>6</v>
      </c>
      <c r="B8" s="122" t="s">
        <v>7</v>
      </c>
      <c r="C8" s="18">
        <f>D8+E8+F8</f>
        <v>14894</v>
      </c>
      <c r="D8" s="18">
        <v>14894</v>
      </c>
      <c r="E8" s="18"/>
      <c r="F8" s="18"/>
    </row>
    <row r="9" spans="1:6" s="126" customFormat="1" x14ac:dyDescent="0.2">
      <c r="A9" s="124" t="s">
        <v>8</v>
      </c>
      <c r="B9" s="125" t="s">
        <v>9</v>
      </c>
      <c r="C9" s="18">
        <f t="shared" ref="C9:C11" si="1">D9+E9+F9</f>
        <v>13442</v>
      </c>
      <c r="D9" s="22">
        <v>13442</v>
      </c>
      <c r="E9" s="18"/>
      <c r="F9" s="18"/>
    </row>
    <row r="10" spans="1:6" s="126" customFormat="1" x14ac:dyDescent="0.2">
      <c r="A10" s="124" t="s">
        <v>10</v>
      </c>
      <c r="B10" s="125" t="s">
        <v>11</v>
      </c>
      <c r="C10" s="18">
        <f t="shared" si="1"/>
        <v>15777</v>
      </c>
      <c r="D10" s="22">
        <v>15777</v>
      </c>
      <c r="E10" s="18"/>
      <c r="F10" s="18"/>
    </row>
    <row r="11" spans="1:6" s="126" customFormat="1" x14ac:dyDescent="0.2">
      <c r="A11" s="124" t="s">
        <v>12</v>
      </c>
      <c r="B11" s="125" t="s">
        <v>13</v>
      </c>
      <c r="C11" s="18">
        <f t="shared" si="1"/>
        <v>1200</v>
      </c>
      <c r="D11" s="22">
        <v>1200</v>
      </c>
      <c r="E11" s="18"/>
      <c r="F11" s="18"/>
    </row>
    <row r="12" spans="1:6" s="123" customFormat="1" ht="15.75" thickBot="1" x14ac:dyDescent="0.25">
      <c r="A12" s="129" t="s">
        <v>15</v>
      </c>
      <c r="B12" s="130" t="s">
        <v>16</v>
      </c>
      <c r="C12" s="18">
        <v>14872</v>
      </c>
      <c r="D12" s="18">
        <v>4713</v>
      </c>
      <c r="E12" s="18"/>
      <c r="F12" s="18"/>
    </row>
    <row r="13" spans="1:6" s="123" customFormat="1" ht="21.75" thickBot="1" x14ac:dyDescent="0.3">
      <c r="A13" s="51" t="s">
        <v>17</v>
      </c>
      <c r="B13" s="128" t="s">
        <v>18</v>
      </c>
      <c r="C13" s="15">
        <f>+C14+C15+C16+C17+C18</f>
        <v>53855</v>
      </c>
      <c r="D13" s="15">
        <f>+D14+D15+D16+D17+D18</f>
        <v>53855</v>
      </c>
      <c r="E13" s="15">
        <v>0</v>
      </c>
      <c r="F13" s="15">
        <v>0</v>
      </c>
    </row>
    <row r="14" spans="1:6" s="123" customFormat="1" x14ac:dyDescent="0.2">
      <c r="A14" s="121" t="s">
        <v>19</v>
      </c>
      <c r="B14" s="122" t="s">
        <v>20</v>
      </c>
      <c r="C14" s="18"/>
      <c r="D14" s="18"/>
      <c r="E14" s="18">
        <f>C14+D14</f>
        <v>0</v>
      </c>
      <c r="F14" s="18">
        <f>D14+E14</f>
        <v>0</v>
      </c>
    </row>
    <row r="15" spans="1:6" s="123" customFormat="1" x14ac:dyDescent="0.2">
      <c r="A15" s="124" t="s">
        <v>21</v>
      </c>
      <c r="B15" s="125" t="s">
        <v>22</v>
      </c>
      <c r="C15" s="22"/>
      <c r="D15" s="22"/>
      <c r="E15" s="18">
        <f t="shared" ref="E15:F17" si="2">C15+D15</f>
        <v>0</v>
      </c>
      <c r="F15" s="18">
        <f t="shared" si="2"/>
        <v>0</v>
      </c>
    </row>
    <row r="16" spans="1:6" s="123" customFormat="1" x14ac:dyDescent="0.2">
      <c r="A16" s="124" t="s">
        <v>23</v>
      </c>
      <c r="B16" s="125" t="s">
        <v>24</v>
      </c>
      <c r="C16" s="22"/>
      <c r="D16" s="22"/>
      <c r="E16" s="18">
        <f t="shared" si="2"/>
        <v>0</v>
      </c>
      <c r="F16" s="18">
        <f t="shared" si="2"/>
        <v>0</v>
      </c>
    </row>
    <row r="17" spans="1:6" s="123" customFormat="1" x14ac:dyDescent="0.2">
      <c r="A17" s="124" t="s">
        <v>25</v>
      </c>
      <c r="B17" s="125" t="s">
        <v>26</v>
      </c>
      <c r="C17" s="22"/>
      <c r="D17" s="22"/>
      <c r="E17" s="18">
        <f t="shared" si="2"/>
        <v>0</v>
      </c>
      <c r="F17" s="18">
        <f t="shared" si="2"/>
        <v>0</v>
      </c>
    </row>
    <row r="18" spans="1:6" s="123" customFormat="1" x14ac:dyDescent="0.2">
      <c r="A18" s="124" t="s">
        <v>27</v>
      </c>
      <c r="B18" s="125" t="s">
        <v>28</v>
      </c>
      <c r="C18" s="22">
        <v>53855</v>
      </c>
      <c r="D18" s="22">
        <v>53855</v>
      </c>
      <c r="E18" s="18">
        <v>0</v>
      </c>
      <c r="F18" s="18"/>
    </row>
    <row r="19" spans="1:6" s="126" customFormat="1" ht="15.75" thickBot="1" x14ac:dyDescent="0.25">
      <c r="A19" s="129" t="s">
        <v>29</v>
      </c>
      <c r="B19" s="130" t="s">
        <v>30</v>
      </c>
      <c r="C19" s="25">
        <v>0</v>
      </c>
      <c r="D19" s="25"/>
      <c r="E19" s="18">
        <v>0</v>
      </c>
      <c r="F19" s="18"/>
    </row>
    <row r="20" spans="1:6" s="126" customFormat="1" ht="21.75" thickBot="1" x14ac:dyDescent="0.3">
      <c r="A20" s="51" t="s">
        <v>31</v>
      </c>
      <c r="B20" s="14" t="s">
        <v>32</v>
      </c>
      <c r="C20" s="15">
        <f>D20+E20+F20</f>
        <v>0</v>
      </c>
      <c r="D20" s="15">
        <f>D21+D22+D23+D24+D25</f>
        <v>0</v>
      </c>
      <c r="E20" s="15">
        <f t="shared" ref="E20:F20" si="3">E21+E22+E23+E24+E25</f>
        <v>0</v>
      </c>
      <c r="F20" s="15">
        <f t="shared" si="3"/>
        <v>0</v>
      </c>
    </row>
    <row r="21" spans="1:6" s="126" customFormat="1" x14ac:dyDescent="0.2">
      <c r="A21" s="121" t="s">
        <v>33</v>
      </c>
      <c r="B21" s="122" t="s">
        <v>34</v>
      </c>
      <c r="C21" s="18">
        <f>D21+E21+F21</f>
        <v>0</v>
      </c>
      <c r="D21" s="18"/>
      <c r="E21" s="18"/>
      <c r="F21" s="18"/>
    </row>
    <row r="22" spans="1:6" s="123" customFormat="1" x14ac:dyDescent="0.2">
      <c r="A22" s="124" t="s">
        <v>35</v>
      </c>
      <c r="B22" s="125" t="s">
        <v>36</v>
      </c>
      <c r="C22" s="18">
        <f t="shared" ref="C22:C24" si="4">D22+E22+F22</f>
        <v>0</v>
      </c>
      <c r="D22" s="22"/>
      <c r="E22" s="18"/>
      <c r="F22" s="18"/>
    </row>
    <row r="23" spans="1:6" s="126" customFormat="1" x14ac:dyDescent="0.2">
      <c r="A23" s="124" t="s">
        <v>37</v>
      </c>
      <c r="B23" s="125" t="s">
        <v>38</v>
      </c>
      <c r="C23" s="18">
        <f t="shared" si="4"/>
        <v>0</v>
      </c>
      <c r="D23" s="22"/>
      <c r="E23" s="18"/>
      <c r="F23" s="18"/>
    </row>
    <row r="24" spans="1:6" s="126" customFormat="1" x14ac:dyDescent="0.2">
      <c r="A24" s="124" t="s">
        <v>39</v>
      </c>
      <c r="B24" s="125" t="s">
        <v>40</v>
      </c>
      <c r="C24" s="18">
        <f t="shared" si="4"/>
        <v>0</v>
      </c>
      <c r="D24" s="22"/>
      <c r="E24" s="18"/>
      <c r="F24" s="18"/>
    </row>
    <row r="25" spans="1:6" s="126" customFormat="1" x14ac:dyDescent="0.2">
      <c r="A25" s="124" t="s">
        <v>41</v>
      </c>
      <c r="B25" s="125" t="s">
        <v>42</v>
      </c>
      <c r="C25" s="22">
        <v>0</v>
      </c>
      <c r="D25" s="22">
        <f t="shared" ref="D25:F25" si="5">D26</f>
        <v>0</v>
      </c>
      <c r="E25" s="22">
        <v>0</v>
      </c>
      <c r="F25" s="22">
        <f t="shared" si="5"/>
        <v>0</v>
      </c>
    </row>
    <row r="26" spans="1:6" s="126" customFormat="1" ht="15.75" thickBot="1" x14ac:dyDescent="0.25">
      <c r="A26" s="129" t="s">
        <v>43</v>
      </c>
      <c r="B26" s="130" t="s">
        <v>44</v>
      </c>
      <c r="C26" s="25">
        <v>0</v>
      </c>
      <c r="D26" s="25">
        <v>0</v>
      </c>
      <c r="E26" s="18">
        <v>0</v>
      </c>
      <c r="F26" s="18"/>
    </row>
    <row r="27" spans="1:6" s="126" customFormat="1" ht="15.75" thickBot="1" x14ac:dyDescent="0.3">
      <c r="A27" s="51" t="s">
        <v>45</v>
      </c>
      <c r="B27" s="14" t="s">
        <v>46</v>
      </c>
      <c r="C27" s="26">
        <f>D27+E27+F27</f>
        <v>8700</v>
      </c>
      <c r="D27" s="26">
        <f>D28+D31+D32+D33</f>
        <v>8700</v>
      </c>
      <c r="E27" s="26"/>
      <c r="F27" s="26"/>
    </row>
    <row r="28" spans="1:6" s="126" customFormat="1" x14ac:dyDescent="0.2">
      <c r="A28" s="121" t="s">
        <v>47</v>
      </c>
      <c r="B28" s="122" t="s">
        <v>48</v>
      </c>
      <c r="C28" s="131">
        <f>C29+C30</f>
        <v>6900</v>
      </c>
      <c r="D28" s="131">
        <f t="shared" ref="D28:F28" si="6">D29+D30</f>
        <v>6900</v>
      </c>
      <c r="E28" s="131">
        <f t="shared" si="6"/>
        <v>0</v>
      </c>
      <c r="F28" s="131">
        <f t="shared" si="6"/>
        <v>0</v>
      </c>
    </row>
    <row r="29" spans="1:6" s="126" customFormat="1" x14ac:dyDescent="0.2">
      <c r="A29" s="124" t="s">
        <v>49</v>
      </c>
      <c r="B29" s="125" t="s">
        <v>50</v>
      </c>
      <c r="C29" s="22">
        <f>D29+E29+F29</f>
        <v>2000</v>
      </c>
      <c r="D29" s="22">
        <v>2000</v>
      </c>
      <c r="E29" s="131"/>
      <c r="F29" s="131"/>
    </row>
    <row r="30" spans="1:6" s="126" customFormat="1" x14ac:dyDescent="0.2">
      <c r="A30" s="124" t="s">
        <v>51</v>
      </c>
      <c r="B30" s="125" t="s">
        <v>52</v>
      </c>
      <c r="C30" s="22">
        <f t="shared" ref="C30:C33" si="7">D30+E30+F30</f>
        <v>4900</v>
      </c>
      <c r="D30" s="22">
        <v>4900</v>
      </c>
      <c r="E30" s="131"/>
      <c r="F30" s="131"/>
    </row>
    <row r="31" spans="1:6" s="126" customFormat="1" x14ac:dyDescent="0.2">
      <c r="A31" s="124" t="s">
        <v>53</v>
      </c>
      <c r="B31" s="125" t="s">
        <v>54</v>
      </c>
      <c r="C31" s="22">
        <f t="shared" si="7"/>
        <v>1000</v>
      </c>
      <c r="D31" s="22">
        <v>1000</v>
      </c>
      <c r="E31" s="131"/>
      <c r="F31" s="131"/>
    </row>
    <row r="32" spans="1:6" s="126" customFormat="1" x14ac:dyDescent="0.2">
      <c r="A32" s="124" t="s">
        <v>55</v>
      </c>
      <c r="B32" s="125" t="s">
        <v>56</v>
      </c>
      <c r="C32" s="22">
        <f t="shared" si="7"/>
        <v>500</v>
      </c>
      <c r="D32" s="22">
        <v>500</v>
      </c>
      <c r="E32" s="131"/>
      <c r="F32" s="131"/>
    </row>
    <row r="33" spans="1:6" s="126" customFormat="1" ht="15.75" thickBot="1" x14ac:dyDescent="0.25">
      <c r="A33" s="129" t="s">
        <v>57</v>
      </c>
      <c r="B33" s="130" t="s">
        <v>58</v>
      </c>
      <c r="C33" s="22">
        <f t="shared" si="7"/>
        <v>300</v>
      </c>
      <c r="D33" s="25">
        <v>300</v>
      </c>
      <c r="E33" s="131"/>
      <c r="F33" s="131"/>
    </row>
    <row r="34" spans="1:6" s="126" customFormat="1" ht="15.75" thickBot="1" x14ac:dyDescent="0.3">
      <c r="A34" s="51" t="s">
        <v>59</v>
      </c>
      <c r="B34" s="14" t="s">
        <v>60</v>
      </c>
      <c r="C34" s="15">
        <f>D34+E34+F34</f>
        <v>4353</v>
      </c>
      <c r="D34" s="15">
        <f>D35+D36+D37+D38+D39+D40+D41+D42+D43+D44</f>
        <v>2633</v>
      </c>
      <c r="E34" s="15">
        <f>E35+E36+E37+E38+E39+E40+E41+E42+E43+E44</f>
        <v>1720</v>
      </c>
      <c r="F34" s="15">
        <f t="shared" ref="F34" si="8">F35+F36+F37+F38+F39+F40+F41+F42+F43+F44</f>
        <v>0</v>
      </c>
    </row>
    <row r="35" spans="1:6" s="126" customFormat="1" x14ac:dyDescent="0.2">
      <c r="A35" s="121" t="s">
        <v>61</v>
      </c>
      <c r="B35" s="122" t="s">
        <v>62</v>
      </c>
      <c r="C35" s="18">
        <f>D35+E35+F35</f>
        <v>1000</v>
      </c>
      <c r="D35" s="18"/>
      <c r="E35" s="18">
        <v>1000</v>
      </c>
      <c r="F35" s="18">
        <v>0</v>
      </c>
    </row>
    <row r="36" spans="1:6" s="126" customFormat="1" x14ac:dyDescent="0.2">
      <c r="A36" s="124" t="s">
        <v>63</v>
      </c>
      <c r="B36" s="125" t="s">
        <v>64</v>
      </c>
      <c r="C36" s="18">
        <f t="shared" ref="C36:C43" si="9">D36+E36+F36</f>
        <v>450</v>
      </c>
      <c r="D36" s="22"/>
      <c r="E36" s="18">
        <v>450</v>
      </c>
      <c r="F36" s="18">
        <v>0</v>
      </c>
    </row>
    <row r="37" spans="1:6" s="126" customFormat="1" x14ac:dyDescent="0.2">
      <c r="A37" s="124" t="s">
        <v>65</v>
      </c>
      <c r="B37" s="125" t="s">
        <v>66</v>
      </c>
      <c r="C37" s="18">
        <f t="shared" si="9"/>
        <v>2000</v>
      </c>
      <c r="D37" s="22">
        <v>2000</v>
      </c>
      <c r="E37" s="18">
        <v>0</v>
      </c>
      <c r="F37" s="18">
        <v>0</v>
      </c>
    </row>
    <row r="38" spans="1:6" s="126" customFormat="1" x14ac:dyDescent="0.2">
      <c r="A38" s="124" t="s">
        <v>67</v>
      </c>
      <c r="B38" s="125" t="s">
        <v>68</v>
      </c>
      <c r="C38" s="18">
        <f t="shared" si="9"/>
        <v>43</v>
      </c>
      <c r="D38" s="22">
        <v>43</v>
      </c>
      <c r="E38" s="18">
        <v>0</v>
      </c>
      <c r="F38" s="18">
        <v>0</v>
      </c>
    </row>
    <row r="39" spans="1:6" s="126" customFormat="1" x14ac:dyDescent="0.2">
      <c r="A39" s="124" t="s">
        <v>69</v>
      </c>
      <c r="B39" s="125" t="s">
        <v>70</v>
      </c>
      <c r="C39" s="18">
        <f t="shared" si="9"/>
        <v>0</v>
      </c>
      <c r="D39" s="22">
        <v>0</v>
      </c>
      <c r="E39" s="18">
        <v>0</v>
      </c>
      <c r="F39" s="18">
        <v>0</v>
      </c>
    </row>
    <row r="40" spans="1:6" s="126" customFormat="1" x14ac:dyDescent="0.2">
      <c r="A40" s="124" t="s">
        <v>71</v>
      </c>
      <c r="B40" s="125" t="s">
        <v>72</v>
      </c>
      <c r="C40" s="18">
        <f t="shared" si="9"/>
        <v>810</v>
      </c>
      <c r="D40" s="22">
        <f>810-E40</f>
        <v>540</v>
      </c>
      <c r="E40" s="18">
        <v>270</v>
      </c>
      <c r="F40" s="18">
        <v>0</v>
      </c>
    </row>
    <row r="41" spans="1:6" s="126" customFormat="1" x14ac:dyDescent="0.2">
      <c r="A41" s="124" t="s">
        <v>73</v>
      </c>
      <c r="B41" s="125" t="s">
        <v>74</v>
      </c>
      <c r="C41" s="18">
        <f t="shared" si="9"/>
        <v>0</v>
      </c>
      <c r="D41" s="22">
        <v>0</v>
      </c>
      <c r="E41" s="18">
        <v>0</v>
      </c>
      <c r="F41" s="18">
        <v>0</v>
      </c>
    </row>
    <row r="42" spans="1:6" s="126" customFormat="1" x14ac:dyDescent="0.2">
      <c r="A42" s="124" t="s">
        <v>75</v>
      </c>
      <c r="B42" s="125" t="s">
        <v>76</v>
      </c>
      <c r="C42" s="18">
        <v>60</v>
      </c>
      <c r="D42" s="22">
        <v>50</v>
      </c>
      <c r="E42" s="18">
        <v>0</v>
      </c>
      <c r="F42" s="18">
        <v>0</v>
      </c>
    </row>
    <row r="43" spans="1:6" s="126" customFormat="1" x14ac:dyDescent="0.2">
      <c r="A43" s="124" t="s">
        <v>77</v>
      </c>
      <c r="B43" s="125" t="s">
        <v>78</v>
      </c>
      <c r="C43" s="18">
        <f t="shared" si="9"/>
        <v>0</v>
      </c>
      <c r="D43" s="27"/>
      <c r="E43" s="18">
        <v>0</v>
      </c>
      <c r="F43" s="18">
        <v>0</v>
      </c>
    </row>
    <row r="44" spans="1:6" s="126" customFormat="1" ht="15.75" thickBot="1" x14ac:dyDescent="0.25">
      <c r="A44" s="129" t="s">
        <v>79</v>
      </c>
      <c r="B44" s="130" t="s">
        <v>80</v>
      </c>
      <c r="C44" s="18">
        <v>0</v>
      </c>
      <c r="D44" s="32">
        <v>0</v>
      </c>
      <c r="E44" s="132">
        <v>0</v>
      </c>
      <c r="F44" s="132">
        <v>0</v>
      </c>
    </row>
    <row r="45" spans="1:6" s="126" customFormat="1" ht="15.75" thickBot="1" x14ac:dyDescent="0.3">
      <c r="A45" s="51" t="s">
        <v>81</v>
      </c>
      <c r="B45" s="14" t="s">
        <v>82</v>
      </c>
      <c r="C45" s="15">
        <f>SUM(C46:C50)</f>
        <v>0</v>
      </c>
      <c r="D45" s="15">
        <f>SUM(D46:D50)</f>
        <v>0</v>
      </c>
      <c r="E45" s="133">
        <f t="shared" ref="E45:F45" si="10">D45+C45</f>
        <v>0</v>
      </c>
      <c r="F45" s="178">
        <f t="shared" si="10"/>
        <v>0</v>
      </c>
    </row>
    <row r="46" spans="1:6" s="126" customFormat="1" x14ac:dyDescent="0.2">
      <c r="A46" s="121" t="s">
        <v>83</v>
      </c>
      <c r="B46" s="122" t="s">
        <v>84</v>
      </c>
      <c r="C46" s="31"/>
      <c r="D46" s="31"/>
      <c r="E46" s="31"/>
      <c r="F46" s="31"/>
    </row>
    <row r="47" spans="1:6" s="126" customFormat="1" x14ac:dyDescent="0.2">
      <c r="A47" s="124" t="s">
        <v>85</v>
      </c>
      <c r="B47" s="125" t="s">
        <v>86</v>
      </c>
      <c r="C47" s="27"/>
      <c r="D47" s="27"/>
      <c r="E47" s="27"/>
      <c r="F47" s="27"/>
    </row>
    <row r="48" spans="1:6" s="126" customFormat="1" x14ac:dyDescent="0.2">
      <c r="A48" s="124" t="s">
        <v>87</v>
      </c>
      <c r="B48" s="125" t="s">
        <v>88</v>
      </c>
      <c r="C48" s="27"/>
      <c r="D48" s="27"/>
      <c r="E48" s="27"/>
      <c r="F48" s="27"/>
    </row>
    <row r="49" spans="1:6" s="126" customFormat="1" x14ac:dyDescent="0.2">
      <c r="A49" s="124" t="s">
        <v>89</v>
      </c>
      <c r="B49" s="125" t="s">
        <v>90</v>
      </c>
      <c r="C49" s="27"/>
      <c r="D49" s="27"/>
      <c r="E49" s="27"/>
      <c r="F49" s="27"/>
    </row>
    <row r="50" spans="1:6" s="126" customFormat="1" ht="15.75" thickBot="1" x14ac:dyDescent="0.25">
      <c r="A50" s="129" t="s">
        <v>91</v>
      </c>
      <c r="B50" s="130" t="s">
        <v>92</v>
      </c>
      <c r="C50" s="32"/>
      <c r="D50" s="32"/>
      <c r="E50" s="32"/>
      <c r="F50" s="32"/>
    </row>
    <row r="51" spans="1:6" s="126" customFormat="1" ht="15.75" thickBot="1" x14ac:dyDescent="0.3">
      <c r="A51" s="51" t="s">
        <v>93</v>
      </c>
      <c r="B51" s="14" t="s">
        <v>94</v>
      </c>
      <c r="C51" s="15">
        <f>D51+E51+F51</f>
        <v>0</v>
      </c>
      <c r="D51" s="15">
        <f>SUM(D52:D54)</f>
        <v>0</v>
      </c>
      <c r="E51" s="15"/>
      <c r="F51" s="15"/>
    </row>
    <row r="52" spans="1:6" s="126" customFormat="1" x14ac:dyDescent="0.2">
      <c r="A52" s="121" t="s">
        <v>95</v>
      </c>
      <c r="B52" s="122" t="s">
        <v>96</v>
      </c>
      <c r="C52" s="18"/>
      <c r="D52" s="18"/>
      <c r="E52" s="18">
        <f>C52+D52</f>
        <v>0</v>
      </c>
      <c r="F52" s="18">
        <f>D52+E52</f>
        <v>0</v>
      </c>
    </row>
    <row r="53" spans="1:6" s="126" customFormat="1" ht="22.5" x14ac:dyDescent="0.2">
      <c r="A53" s="124" t="s">
        <v>97</v>
      </c>
      <c r="B53" s="125" t="s">
        <v>98</v>
      </c>
      <c r="C53" s="22"/>
      <c r="D53" s="22"/>
      <c r="E53" s="18">
        <f t="shared" ref="E53:F55" si="11">C53+D53</f>
        <v>0</v>
      </c>
      <c r="F53" s="18">
        <f t="shared" si="11"/>
        <v>0</v>
      </c>
    </row>
    <row r="54" spans="1:6" s="126" customFormat="1" x14ac:dyDescent="0.2">
      <c r="A54" s="124" t="s">
        <v>99</v>
      </c>
      <c r="B54" s="125" t="s">
        <v>100</v>
      </c>
      <c r="C54" s="22">
        <f>D54+E54+F54</f>
        <v>0</v>
      </c>
      <c r="D54" s="22">
        <v>0</v>
      </c>
      <c r="E54" s="18"/>
      <c r="F54" s="18"/>
    </row>
    <row r="55" spans="1:6" s="126" customFormat="1" ht="15.75" thickBot="1" x14ac:dyDescent="0.25">
      <c r="A55" s="129" t="s">
        <v>101</v>
      </c>
      <c r="B55" s="130" t="s">
        <v>102</v>
      </c>
      <c r="C55" s="25"/>
      <c r="D55" s="25"/>
      <c r="E55" s="18">
        <f t="shared" si="11"/>
        <v>0</v>
      </c>
      <c r="F55" s="18">
        <f t="shared" si="11"/>
        <v>0</v>
      </c>
    </row>
    <row r="56" spans="1:6" s="126" customFormat="1" ht="15.75" thickBot="1" x14ac:dyDescent="0.3">
      <c r="A56" s="51" t="s">
        <v>103</v>
      </c>
      <c r="B56" s="128" t="s">
        <v>104</v>
      </c>
      <c r="C56" s="15">
        <f>SUM(C57:C59)</f>
        <v>0</v>
      </c>
      <c r="D56" s="15">
        <f>SUM(D57:D59)</f>
        <v>0</v>
      </c>
      <c r="E56" s="15">
        <f>SUM(E57:E59)</f>
        <v>0</v>
      </c>
      <c r="F56" s="15">
        <f>SUM(F57:F59)</f>
        <v>0</v>
      </c>
    </row>
    <row r="57" spans="1:6" s="126" customFormat="1" x14ac:dyDescent="0.2">
      <c r="A57" s="121" t="s">
        <v>105</v>
      </c>
      <c r="B57" s="122" t="s">
        <v>106</v>
      </c>
      <c r="C57" s="27"/>
      <c r="D57" s="27"/>
      <c r="E57" s="27"/>
      <c r="F57" s="27"/>
    </row>
    <row r="58" spans="1:6" s="126" customFormat="1" ht="22.5" x14ac:dyDescent="0.2">
      <c r="A58" s="124" t="s">
        <v>107</v>
      </c>
      <c r="B58" s="125" t="s">
        <v>108</v>
      </c>
      <c r="C58" s="27"/>
      <c r="D58" s="27"/>
      <c r="E58" s="27"/>
      <c r="F58" s="27"/>
    </row>
    <row r="59" spans="1:6" s="126" customFormat="1" x14ac:dyDescent="0.2">
      <c r="A59" s="124" t="s">
        <v>109</v>
      </c>
      <c r="B59" s="125" t="s">
        <v>110</v>
      </c>
      <c r="C59" s="27"/>
      <c r="D59" s="27"/>
      <c r="E59" s="27"/>
      <c r="F59" s="27"/>
    </row>
    <row r="60" spans="1:6" s="126" customFormat="1" x14ac:dyDescent="0.2">
      <c r="A60" s="124" t="s">
        <v>111</v>
      </c>
      <c r="B60" s="125" t="s">
        <v>112</v>
      </c>
      <c r="C60" s="27"/>
      <c r="D60" s="27"/>
      <c r="E60" s="27"/>
      <c r="F60" s="27"/>
    </row>
    <row r="61" spans="1:6" s="126" customFormat="1" ht="15.75" thickBot="1" x14ac:dyDescent="0.3">
      <c r="A61" s="120" t="s">
        <v>113</v>
      </c>
      <c r="B61" s="134" t="s">
        <v>114</v>
      </c>
      <c r="C61" s="135">
        <f>D61+E61</f>
        <v>116934</v>
      </c>
      <c r="D61" s="135">
        <f>+D7+D13+D20+D27+D34+D45+D51+D56</f>
        <v>115214</v>
      </c>
      <c r="E61" s="135">
        <f>+E7+E13+E20+E27+E34+E45+E51+E56</f>
        <v>1720</v>
      </c>
      <c r="F61" s="135">
        <v>0</v>
      </c>
    </row>
    <row r="62" spans="1:6" s="126" customFormat="1" ht="15.75" thickBot="1" x14ac:dyDescent="0.2">
      <c r="A62" s="136" t="s">
        <v>255</v>
      </c>
      <c r="B62" s="128" t="s">
        <v>116</v>
      </c>
      <c r="C62" s="15">
        <f>D62</f>
        <v>0</v>
      </c>
      <c r="D62" s="15">
        <f>D64+D63</f>
        <v>0</v>
      </c>
      <c r="E62" s="15"/>
      <c r="F62" s="15"/>
    </row>
    <row r="63" spans="1:6" s="126" customFormat="1" x14ac:dyDescent="0.2">
      <c r="A63" s="121" t="s">
        <v>117</v>
      </c>
      <c r="B63" s="122" t="s">
        <v>118</v>
      </c>
      <c r="C63" s="27"/>
      <c r="D63" s="27"/>
      <c r="E63" s="27">
        <f>D63+C63</f>
        <v>0</v>
      </c>
      <c r="F63" s="27">
        <f>E63+D63</f>
        <v>0</v>
      </c>
    </row>
    <row r="64" spans="1:6" s="126" customFormat="1" x14ac:dyDescent="0.2">
      <c r="A64" s="124" t="s">
        <v>119</v>
      </c>
      <c r="B64" s="125" t="s">
        <v>120</v>
      </c>
      <c r="C64" s="27">
        <f>D64</f>
        <v>0</v>
      </c>
      <c r="D64" s="27">
        <v>0</v>
      </c>
      <c r="E64" s="27"/>
      <c r="F64" s="27"/>
    </row>
    <row r="65" spans="1:6" s="126" customFormat="1" ht="15.75" thickBot="1" x14ac:dyDescent="0.25">
      <c r="A65" s="129" t="s">
        <v>121</v>
      </c>
      <c r="B65" s="137" t="s">
        <v>122</v>
      </c>
      <c r="C65" s="27">
        <v>0</v>
      </c>
      <c r="D65" s="27"/>
      <c r="E65" s="27">
        <f t="shared" ref="E65:F65" si="12">D65+C65</f>
        <v>0</v>
      </c>
      <c r="F65" s="27">
        <f t="shared" si="12"/>
        <v>0</v>
      </c>
    </row>
    <row r="66" spans="1:6" s="126" customFormat="1" ht="15.75" thickBot="1" x14ac:dyDescent="0.2">
      <c r="A66" s="136" t="s">
        <v>123</v>
      </c>
      <c r="B66" s="128" t="s">
        <v>124</v>
      </c>
      <c r="C66" s="15">
        <f>SUM(C67:C70)</f>
        <v>0</v>
      </c>
      <c r="D66" s="15">
        <f>SUM(D67:D70)</f>
        <v>0</v>
      </c>
      <c r="E66" s="15">
        <f>SUM(E67:E70)</f>
        <v>0</v>
      </c>
      <c r="F66" s="15">
        <f>SUM(F67:F70)</f>
        <v>0</v>
      </c>
    </row>
    <row r="67" spans="1:6" s="126" customFormat="1" x14ac:dyDescent="0.2">
      <c r="A67" s="121" t="s">
        <v>125</v>
      </c>
      <c r="B67" s="122" t="s">
        <v>126</v>
      </c>
      <c r="C67" s="27"/>
      <c r="D67" s="27"/>
      <c r="E67" s="27"/>
      <c r="F67" s="27"/>
    </row>
    <row r="68" spans="1:6" s="126" customFormat="1" x14ac:dyDescent="0.2">
      <c r="A68" s="124" t="s">
        <v>127</v>
      </c>
      <c r="B68" s="125" t="s">
        <v>128</v>
      </c>
      <c r="C68" s="27"/>
      <c r="D68" s="27"/>
      <c r="E68" s="27"/>
      <c r="F68" s="27"/>
    </row>
    <row r="69" spans="1:6" s="126" customFormat="1" x14ac:dyDescent="0.2">
      <c r="A69" s="124" t="s">
        <v>129</v>
      </c>
      <c r="B69" s="125" t="s">
        <v>130</v>
      </c>
      <c r="C69" s="27"/>
      <c r="D69" s="27"/>
      <c r="E69" s="27"/>
      <c r="F69" s="27"/>
    </row>
    <row r="70" spans="1:6" s="126" customFormat="1" ht="15.75" thickBot="1" x14ac:dyDescent="0.25">
      <c r="A70" s="129" t="s">
        <v>131</v>
      </c>
      <c r="B70" s="130" t="s">
        <v>132</v>
      </c>
      <c r="C70" s="27"/>
      <c r="D70" s="27"/>
      <c r="E70" s="27"/>
      <c r="F70" s="27"/>
    </row>
    <row r="71" spans="1:6" s="126" customFormat="1" ht="15.75" thickBot="1" x14ac:dyDescent="0.2">
      <c r="A71" s="136" t="s">
        <v>133</v>
      </c>
      <c r="B71" s="128" t="s">
        <v>134</v>
      </c>
      <c r="C71" s="15">
        <f>SUM(C72:C73)</f>
        <v>34448</v>
      </c>
      <c r="D71" s="15">
        <f>SUM(D72:D73)</f>
        <v>0</v>
      </c>
      <c r="E71" s="15">
        <f>E72</f>
        <v>34448</v>
      </c>
      <c r="F71" s="15">
        <v>0</v>
      </c>
    </row>
    <row r="72" spans="1:6" s="126" customFormat="1" x14ac:dyDescent="0.2">
      <c r="A72" s="121" t="s">
        <v>135</v>
      </c>
      <c r="B72" s="122" t="s">
        <v>136</v>
      </c>
      <c r="C72" s="27">
        <f>E72</f>
        <v>34448</v>
      </c>
      <c r="D72" s="27"/>
      <c r="E72" s="27">
        <v>34448</v>
      </c>
      <c r="F72" s="27"/>
    </row>
    <row r="73" spans="1:6" s="126" customFormat="1" ht="15.75" thickBot="1" x14ac:dyDescent="0.25">
      <c r="A73" s="129" t="s">
        <v>137</v>
      </c>
      <c r="B73" s="130" t="s">
        <v>138</v>
      </c>
      <c r="C73" s="27"/>
      <c r="D73" s="27"/>
      <c r="E73" s="27">
        <f t="shared" ref="E73:F73" si="13">D73+C73</f>
        <v>0</v>
      </c>
      <c r="F73" s="27">
        <f t="shared" si="13"/>
        <v>0</v>
      </c>
    </row>
    <row r="74" spans="1:6" s="123" customFormat="1" ht="15.75" thickBot="1" x14ac:dyDescent="0.2">
      <c r="A74" s="136" t="s">
        <v>139</v>
      </c>
      <c r="B74" s="128" t="s">
        <v>140</v>
      </c>
      <c r="C74" s="15">
        <f>D74+E74+F74</f>
        <v>0</v>
      </c>
      <c r="D74" s="15">
        <f>D75+D76+D77</f>
        <v>0</v>
      </c>
      <c r="E74" s="15">
        <f t="shared" ref="E74:F74" si="14">E75+E76+E77</f>
        <v>0</v>
      </c>
      <c r="F74" s="15">
        <f t="shared" si="14"/>
        <v>0</v>
      </c>
    </row>
    <row r="75" spans="1:6" s="126" customFormat="1" x14ac:dyDescent="0.2">
      <c r="A75" s="121" t="s">
        <v>141</v>
      </c>
      <c r="B75" s="122" t="s">
        <v>142</v>
      </c>
      <c r="C75" s="27">
        <f>D75+E75+F75</f>
        <v>0</v>
      </c>
      <c r="D75" s="27">
        <v>0</v>
      </c>
      <c r="E75" s="27">
        <v>0</v>
      </c>
      <c r="F75" s="27">
        <v>0</v>
      </c>
    </row>
    <row r="76" spans="1:6" s="126" customFormat="1" x14ac:dyDescent="0.2">
      <c r="A76" s="124" t="s">
        <v>143</v>
      </c>
      <c r="B76" s="125" t="s">
        <v>144</v>
      </c>
      <c r="C76" s="27"/>
      <c r="D76" s="27"/>
      <c r="E76" s="27">
        <f t="shared" ref="E76:F77" si="15">D76+C76</f>
        <v>0</v>
      </c>
      <c r="F76" s="27">
        <f t="shared" si="15"/>
        <v>0</v>
      </c>
    </row>
    <row r="77" spans="1:6" s="126" customFormat="1" ht="15.75" thickBot="1" x14ac:dyDescent="0.25">
      <c r="A77" s="129" t="s">
        <v>145</v>
      </c>
      <c r="B77" s="130" t="s">
        <v>146</v>
      </c>
      <c r="C77" s="27"/>
      <c r="D77" s="27"/>
      <c r="E77" s="27">
        <f t="shared" si="15"/>
        <v>0</v>
      </c>
      <c r="F77" s="27">
        <f t="shared" si="15"/>
        <v>0</v>
      </c>
    </row>
    <row r="78" spans="1:6" s="126" customFormat="1" ht="15.75" thickBot="1" x14ac:dyDescent="0.2">
      <c r="A78" s="136" t="s">
        <v>147</v>
      </c>
      <c r="B78" s="128" t="s">
        <v>148</v>
      </c>
      <c r="C78" s="15">
        <f>SUM(C79:C82)</f>
        <v>0</v>
      </c>
      <c r="D78" s="15">
        <f>SUM(D79:D82)</f>
        <v>0</v>
      </c>
      <c r="E78" s="15">
        <f>SUM(E79:E82)</f>
        <v>0</v>
      </c>
      <c r="F78" s="15">
        <f>SUM(F79:F82)</f>
        <v>0</v>
      </c>
    </row>
    <row r="79" spans="1:6" s="126" customFormat="1" x14ac:dyDescent="0.2">
      <c r="A79" s="138" t="s">
        <v>149</v>
      </c>
      <c r="B79" s="122" t="s">
        <v>150</v>
      </c>
      <c r="C79" s="27"/>
      <c r="D79" s="27"/>
      <c r="E79" s="27"/>
      <c r="F79" s="27"/>
    </row>
    <row r="80" spans="1:6" s="126" customFormat="1" x14ac:dyDescent="0.2">
      <c r="A80" s="139" t="s">
        <v>151</v>
      </c>
      <c r="B80" s="125" t="s">
        <v>152</v>
      </c>
      <c r="C80" s="27"/>
      <c r="D80" s="27"/>
      <c r="E80" s="27"/>
      <c r="F80" s="27"/>
    </row>
    <row r="81" spans="1:6" s="126" customFormat="1" x14ac:dyDescent="0.2">
      <c r="A81" s="139" t="s">
        <v>153</v>
      </c>
      <c r="B81" s="125" t="s">
        <v>154</v>
      </c>
      <c r="C81" s="27"/>
      <c r="D81" s="27"/>
      <c r="E81" s="27"/>
      <c r="F81" s="27"/>
    </row>
    <row r="82" spans="1:6" s="123" customFormat="1" ht="15.75" thickBot="1" x14ac:dyDescent="0.25">
      <c r="A82" s="140" t="s">
        <v>155</v>
      </c>
      <c r="B82" s="130" t="s">
        <v>156</v>
      </c>
      <c r="C82" s="27"/>
      <c r="D82" s="27"/>
      <c r="E82" s="27"/>
      <c r="F82" s="27"/>
    </row>
    <row r="83" spans="1:6" s="123" customFormat="1" ht="15.75" thickBot="1" x14ac:dyDescent="0.2">
      <c r="A83" s="136" t="s">
        <v>157</v>
      </c>
      <c r="B83" s="128" t="s">
        <v>158</v>
      </c>
      <c r="C83" s="40"/>
      <c r="D83" s="40"/>
      <c r="E83" s="40"/>
      <c r="F83" s="40"/>
    </row>
    <row r="84" spans="1:6" s="123" customFormat="1" ht="15.75" thickBot="1" x14ac:dyDescent="0.2">
      <c r="A84" s="136" t="s">
        <v>159</v>
      </c>
      <c r="B84" s="141" t="s">
        <v>160</v>
      </c>
      <c r="C84" s="26">
        <f>+C62+C66+C71+C74+C78+C83</f>
        <v>34448</v>
      </c>
      <c r="D84" s="26">
        <f>+D62+D66+D71+D74+D78+D83</f>
        <v>0</v>
      </c>
      <c r="E84" s="26">
        <f>+E62+E66+E71+E74+E78+E83</f>
        <v>34448</v>
      </c>
      <c r="F84" s="26">
        <f>+F62+F66+F71+F74+F78+F83</f>
        <v>0</v>
      </c>
    </row>
    <row r="85" spans="1:6" s="123" customFormat="1" ht="15.75" thickBot="1" x14ac:dyDescent="0.2">
      <c r="A85" s="142" t="s">
        <v>161</v>
      </c>
      <c r="B85" s="143" t="s">
        <v>256</v>
      </c>
      <c r="C85" s="26">
        <f>+C61+C84</f>
        <v>151382</v>
      </c>
      <c r="D85" s="26">
        <f>+D61+D84</f>
        <v>115214</v>
      </c>
      <c r="E85" s="26">
        <f>+E61+E84</f>
        <v>36168</v>
      </c>
      <c r="F85" s="26">
        <f>+F61+F84</f>
        <v>0</v>
      </c>
    </row>
    <row r="86" spans="1:6" s="126" customFormat="1" x14ac:dyDescent="0.25">
      <c r="A86" s="144"/>
      <c r="B86" s="145"/>
      <c r="C86" s="146"/>
      <c r="D86" s="146"/>
      <c r="E86" s="146"/>
      <c r="F86" s="146"/>
    </row>
    <row r="87" spans="1:6" s="126" customFormat="1" ht="15.75" thickBot="1" x14ac:dyDescent="0.3">
      <c r="A87" s="144"/>
      <c r="B87" s="145"/>
      <c r="C87" s="146"/>
      <c r="D87" s="146"/>
      <c r="E87" s="146"/>
      <c r="F87" s="146"/>
    </row>
    <row r="88" spans="1:6" ht="15.75" thickBot="1" x14ac:dyDescent="0.3">
      <c r="A88" s="104" t="s">
        <v>261</v>
      </c>
      <c r="B88" s="169" t="s">
        <v>253</v>
      </c>
      <c r="C88" s="170" t="s">
        <v>412</v>
      </c>
      <c r="D88" s="107"/>
      <c r="E88" s="107"/>
      <c r="F88" s="108"/>
    </row>
    <row r="89" spans="1:6" s="113" customFormat="1" ht="16.5" thickBot="1" x14ac:dyDescent="0.3">
      <c r="A89" s="110" t="s">
        <v>240</v>
      </c>
      <c r="B89" s="111" t="s">
        <v>241</v>
      </c>
      <c r="C89" s="112" t="s">
        <v>242</v>
      </c>
      <c r="D89" s="112" t="s">
        <v>250</v>
      </c>
      <c r="E89" s="112" t="s">
        <v>251</v>
      </c>
      <c r="F89" s="112" t="s">
        <v>252</v>
      </c>
    </row>
    <row r="90" spans="1:6" s="113" customFormat="1" ht="42.75" thickBot="1" x14ac:dyDescent="0.3">
      <c r="A90" s="147"/>
      <c r="B90" s="148" t="s">
        <v>257</v>
      </c>
      <c r="C90" s="179" t="s">
        <v>245</v>
      </c>
      <c r="D90" s="179" t="s">
        <v>263</v>
      </c>
      <c r="E90" s="180" t="s">
        <v>264</v>
      </c>
      <c r="F90" s="180" t="s">
        <v>268</v>
      </c>
    </row>
    <row r="91" spans="1:6" s="151" customFormat="1" ht="13.5" thickBot="1" x14ac:dyDescent="0.3">
      <c r="A91" s="10" t="s">
        <v>4</v>
      </c>
      <c r="B91" s="55" t="s">
        <v>422</v>
      </c>
      <c r="C91" s="56">
        <f>D91+E91+F91</f>
        <v>90532</v>
      </c>
      <c r="D91" s="181">
        <f>D92+D93+D94+D95+D96</f>
        <v>90412</v>
      </c>
      <c r="E91" s="181">
        <f t="shared" ref="E91:F91" si="16">E92+E93+E94+E95+E96</f>
        <v>120</v>
      </c>
      <c r="F91" s="182">
        <f t="shared" si="16"/>
        <v>0</v>
      </c>
    </row>
    <row r="92" spans="1:6" ht="15.75" thickBot="1" x14ac:dyDescent="0.3">
      <c r="A92" s="152" t="s">
        <v>6</v>
      </c>
      <c r="B92" s="58" t="s">
        <v>165</v>
      </c>
      <c r="C92" s="59">
        <f>D92+E92+F92</f>
        <v>50666</v>
      </c>
      <c r="D92" s="183">
        <v>50666</v>
      </c>
      <c r="E92" s="183">
        <v>0</v>
      </c>
      <c r="F92" s="183"/>
    </row>
    <row r="93" spans="1:6" ht="15.75" thickBot="1" x14ac:dyDescent="0.3">
      <c r="A93" s="124" t="s">
        <v>8</v>
      </c>
      <c r="B93" s="60" t="s">
        <v>166</v>
      </c>
      <c r="C93" s="59">
        <f t="shared" ref="C93:C95" si="17">D93+E93+F93</f>
        <v>8510</v>
      </c>
      <c r="D93" s="184">
        <v>8510</v>
      </c>
      <c r="E93" s="184">
        <v>0</v>
      </c>
      <c r="F93" s="184"/>
    </row>
    <row r="94" spans="1:6" ht="15.75" thickBot="1" x14ac:dyDescent="0.3">
      <c r="A94" s="124" t="s">
        <v>10</v>
      </c>
      <c r="B94" s="60" t="s">
        <v>167</v>
      </c>
      <c r="C94" s="59">
        <f t="shared" si="17"/>
        <v>24008</v>
      </c>
      <c r="D94" s="185">
        <v>24008</v>
      </c>
      <c r="E94" s="184">
        <v>0</v>
      </c>
      <c r="F94" s="184"/>
    </row>
    <row r="95" spans="1:6" x14ac:dyDescent="0.25">
      <c r="A95" s="124" t="s">
        <v>12</v>
      </c>
      <c r="B95" s="61" t="s">
        <v>168</v>
      </c>
      <c r="C95" s="59">
        <f t="shared" si="17"/>
        <v>1315</v>
      </c>
      <c r="D95" s="185">
        <v>1315</v>
      </c>
      <c r="E95" s="184"/>
      <c r="F95" s="184"/>
    </row>
    <row r="96" spans="1:6" x14ac:dyDescent="0.25">
      <c r="A96" s="124" t="s">
        <v>169</v>
      </c>
      <c r="B96" s="62" t="s">
        <v>170</v>
      </c>
      <c r="C96" s="25">
        <f>D96+E96+F96</f>
        <v>6033</v>
      </c>
      <c r="D96" s="185">
        <f>6033-E96</f>
        <v>5913</v>
      </c>
      <c r="E96" s="185">
        <f t="shared" ref="E96:F96" si="18">E97+E98+E99+E100+E101+E102+E103+E104+E105+E106</f>
        <v>120</v>
      </c>
      <c r="F96" s="185">
        <f t="shared" si="18"/>
        <v>0</v>
      </c>
    </row>
    <row r="97" spans="1:6" x14ac:dyDescent="0.25">
      <c r="A97" s="124" t="s">
        <v>15</v>
      </c>
      <c r="B97" s="60" t="s">
        <v>171</v>
      </c>
      <c r="C97" s="25"/>
      <c r="D97" s="185">
        <v>200</v>
      </c>
      <c r="E97" s="185"/>
      <c r="F97" s="185"/>
    </row>
    <row r="98" spans="1:6" x14ac:dyDescent="0.2">
      <c r="A98" s="124" t="s">
        <v>172</v>
      </c>
      <c r="B98" s="63" t="s">
        <v>173</v>
      </c>
      <c r="C98" s="25"/>
      <c r="D98" s="185"/>
      <c r="E98" s="185"/>
      <c r="F98" s="185"/>
    </row>
    <row r="99" spans="1:6" x14ac:dyDescent="0.25">
      <c r="A99" s="124" t="s">
        <v>174</v>
      </c>
      <c r="B99" s="64" t="s">
        <v>175</v>
      </c>
      <c r="C99" s="25"/>
      <c r="D99" s="185"/>
      <c r="E99" s="185"/>
      <c r="F99" s="185"/>
    </row>
    <row r="100" spans="1:6" ht="22.5" x14ac:dyDescent="0.25">
      <c r="A100" s="124" t="s">
        <v>176</v>
      </c>
      <c r="B100" s="64" t="s">
        <v>177</v>
      </c>
      <c r="C100" s="25"/>
      <c r="D100" s="185"/>
      <c r="E100" s="185"/>
      <c r="F100" s="185"/>
    </row>
    <row r="101" spans="1:6" x14ac:dyDescent="0.2">
      <c r="A101" s="124" t="s">
        <v>178</v>
      </c>
      <c r="B101" s="63" t="s">
        <v>179</v>
      </c>
      <c r="C101" s="25"/>
      <c r="D101" s="185">
        <v>5713</v>
      </c>
      <c r="E101" s="185"/>
      <c r="F101" s="185"/>
    </row>
    <row r="102" spans="1:6" x14ac:dyDescent="0.2">
      <c r="A102" s="124" t="s">
        <v>180</v>
      </c>
      <c r="B102" s="63" t="s">
        <v>181</v>
      </c>
      <c r="C102" s="25"/>
      <c r="D102" s="185"/>
      <c r="E102" s="185"/>
      <c r="F102" s="185"/>
    </row>
    <row r="103" spans="1:6" x14ac:dyDescent="0.25">
      <c r="A103" s="124" t="s">
        <v>182</v>
      </c>
      <c r="B103" s="64" t="s">
        <v>183</v>
      </c>
      <c r="C103" s="25"/>
      <c r="D103" s="185"/>
      <c r="E103" s="185"/>
      <c r="F103" s="185"/>
    </row>
    <row r="104" spans="1:6" x14ac:dyDescent="0.25">
      <c r="A104" s="153" t="s">
        <v>184</v>
      </c>
      <c r="B104" s="66" t="s">
        <v>185</v>
      </c>
      <c r="C104" s="25"/>
      <c r="D104" s="185"/>
      <c r="E104" s="185"/>
      <c r="F104" s="185"/>
    </row>
    <row r="105" spans="1:6" x14ac:dyDescent="0.25">
      <c r="A105" s="124" t="s">
        <v>186</v>
      </c>
      <c r="B105" s="66" t="s">
        <v>187</v>
      </c>
      <c r="C105" s="25"/>
      <c r="D105" s="185"/>
      <c r="E105" s="185"/>
      <c r="F105" s="185"/>
    </row>
    <row r="106" spans="1:6" ht="15.75" thickBot="1" x14ac:dyDescent="0.3">
      <c r="A106" s="154" t="s">
        <v>188</v>
      </c>
      <c r="B106" s="68" t="s">
        <v>189</v>
      </c>
      <c r="C106" s="69"/>
      <c r="D106" s="186"/>
      <c r="E106" s="186">
        <v>120</v>
      </c>
      <c r="F106" s="186"/>
    </row>
    <row r="107" spans="1:6" ht="15.75" thickBot="1" x14ac:dyDescent="0.3">
      <c r="A107" s="51" t="s">
        <v>17</v>
      </c>
      <c r="B107" s="70" t="s">
        <v>423</v>
      </c>
      <c r="C107" s="15">
        <f>D107+E107+F107</f>
        <v>34448</v>
      </c>
      <c r="D107" s="15"/>
      <c r="E107" s="15">
        <f>E108+E110+E112</f>
        <v>34448</v>
      </c>
      <c r="F107" s="15"/>
    </row>
    <row r="108" spans="1:6" x14ac:dyDescent="0.25">
      <c r="A108" s="121" t="s">
        <v>19</v>
      </c>
      <c r="B108" s="60" t="s">
        <v>190</v>
      </c>
      <c r="C108" s="18">
        <f>D108+E108+F108</f>
        <v>3503</v>
      </c>
      <c r="D108" s="18">
        <f>D109</f>
        <v>0</v>
      </c>
      <c r="E108" s="18">
        <v>3503</v>
      </c>
      <c r="F108" s="18"/>
    </row>
    <row r="109" spans="1:6" x14ac:dyDescent="0.25">
      <c r="A109" s="121" t="s">
        <v>21</v>
      </c>
      <c r="B109" s="71" t="s">
        <v>191</v>
      </c>
      <c r="C109" s="18">
        <f t="shared" ref="C109:C110" si="19">D109+E109+F109</f>
        <v>0</v>
      </c>
      <c r="D109" s="18"/>
      <c r="E109" s="18">
        <v>0</v>
      </c>
      <c r="F109" s="18"/>
    </row>
    <row r="110" spans="1:6" x14ac:dyDescent="0.25">
      <c r="A110" s="121" t="s">
        <v>23</v>
      </c>
      <c r="B110" s="71" t="s">
        <v>192</v>
      </c>
      <c r="C110" s="18">
        <f t="shared" si="19"/>
        <v>30945</v>
      </c>
      <c r="D110" s="18">
        <f t="shared" ref="D110" si="20">D111</f>
        <v>0</v>
      </c>
      <c r="E110" s="18">
        <v>30945</v>
      </c>
      <c r="F110" s="18"/>
    </row>
    <row r="111" spans="1:6" x14ac:dyDescent="0.25">
      <c r="A111" s="121" t="s">
        <v>25</v>
      </c>
      <c r="B111" s="71" t="s">
        <v>193</v>
      </c>
      <c r="C111" s="18">
        <f>D111+E111+F111</f>
        <v>0</v>
      </c>
      <c r="D111" s="72"/>
      <c r="E111" s="18"/>
      <c r="F111" s="18"/>
    </row>
    <row r="112" spans="1:6" x14ac:dyDescent="0.25">
      <c r="A112" s="121" t="s">
        <v>27</v>
      </c>
      <c r="B112" s="155" t="s">
        <v>194</v>
      </c>
      <c r="C112" s="72">
        <v>0</v>
      </c>
      <c r="D112" s="72">
        <f t="shared" ref="D112" si="21">D113+D114+D115+D116+D117+D118+D119+D120</f>
        <v>0</v>
      </c>
      <c r="E112" s="72">
        <v>0</v>
      </c>
      <c r="F112" s="72">
        <f>F113+F114+F115+F116+F117+F118+F119+F120</f>
        <v>0</v>
      </c>
    </row>
    <row r="113" spans="1:6" x14ac:dyDescent="0.25">
      <c r="A113" s="121" t="s">
        <v>29</v>
      </c>
      <c r="B113" s="156" t="s">
        <v>195</v>
      </c>
      <c r="C113" s="72"/>
      <c r="D113" s="72"/>
      <c r="E113" s="72"/>
      <c r="F113" s="72"/>
    </row>
    <row r="114" spans="1:6" x14ac:dyDescent="0.25">
      <c r="A114" s="121" t="s">
        <v>196</v>
      </c>
      <c r="B114" s="75" t="s">
        <v>197</v>
      </c>
      <c r="C114" s="72"/>
      <c r="D114" s="72"/>
      <c r="E114" s="72"/>
      <c r="F114" s="72"/>
    </row>
    <row r="115" spans="1:6" ht="22.5" x14ac:dyDescent="0.25">
      <c r="A115" s="121" t="s">
        <v>198</v>
      </c>
      <c r="B115" s="64" t="s">
        <v>177</v>
      </c>
      <c r="C115" s="72"/>
      <c r="D115" s="72"/>
      <c r="E115" s="72"/>
      <c r="F115" s="72"/>
    </row>
    <row r="116" spans="1:6" x14ac:dyDescent="0.25">
      <c r="A116" s="121" t="s">
        <v>199</v>
      </c>
      <c r="B116" s="64" t="s">
        <v>200</v>
      </c>
      <c r="C116" s="72">
        <v>0</v>
      </c>
      <c r="D116" s="72"/>
      <c r="E116" s="72">
        <v>0</v>
      </c>
      <c r="F116" s="72"/>
    </row>
    <row r="117" spans="1:6" x14ac:dyDescent="0.25">
      <c r="A117" s="121" t="s">
        <v>201</v>
      </c>
      <c r="B117" s="64" t="s">
        <v>202</v>
      </c>
      <c r="C117" s="72"/>
      <c r="D117" s="72"/>
      <c r="E117" s="72"/>
      <c r="F117" s="72"/>
    </row>
    <row r="118" spans="1:6" x14ac:dyDescent="0.25">
      <c r="A118" s="121" t="s">
        <v>203</v>
      </c>
      <c r="B118" s="64" t="s">
        <v>183</v>
      </c>
      <c r="C118" s="72"/>
      <c r="D118" s="72"/>
      <c r="E118" s="72"/>
      <c r="F118" s="72"/>
    </row>
    <row r="119" spans="1:6" x14ac:dyDescent="0.25">
      <c r="A119" s="121" t="s">
        <v>204</v>
      </c>
      <c r="B119" s="64" t="s">
        <v>205</v>
      </c>
      <c r="C119" s="72"/>
      <c r="D119" s="72"/>
      <c r="E119" s="72"/>
      <c r="F119" s="72"/>
    </row>
    <row r="120" spans="1:6" ht="15.75" thickBot="1" x14ac:dyDescent="0.3">
      <c r="A120" s="153" t="s">
        <v>206</v>
      </c>
      <c r="B120" s="64" t="s">
        <v>207</v>
      </c>
      <c r="C120" s="76"/>
      <c r="D120" s="76"/>
      <c r="E120" s="76"/>
      <c r="F120" s="76"/>
    </row>
    <row r="121" spans="1:6" ht="15.75" thickBot="1" x14ac:dyDescent="0.3">
      <c r="A121" s="51" t="s">
        <v>31</v>
      </c>
      <c r="B121" s="77" t="s">
        <v>208</v>
      </c>
      <c r="C121" s="15">
        <f>D121+E121</f>
        <v>2000</v>
      </c>
      <c r="D121" s="15">
        <f>+D122+D123</f>
        <v>2000</v>
      </c>
      <c r="E121" s="15">
        <v>0</v>
      </c>
      <c r="F121" s="15"/>
    </row>
    <row r="122" spans="1:6" x14ac:dyDescent="0.25">
      <c r="A122" s="121" t="s">
        <v>33</v>
      </c>
      <c r="B122" s="78" t="s">
        <v>209</v>
      </c>
      <c r="C122" s="18">
        <f>D122</f>
        <v>2000</v>
      </c>
      <c r="D122" s="18">
        <v>2000</v>
      </c>
      <c r="E122" s="18">
        <v>0</v>
      </c>
      <c r="F122" s="18"/>
    </row>
    <row r="123" spans="1:6" ht="15.75" thickBot="1" x14ac:dyDescent="0.3">
      <c r="A123" s="129" t="s">
        <v>35</v>
      </c>
      <c r="B123" s="71" t="s">
        <v>210</v>
      </c>
      <c r="C123" s="25"/>
      <c r="D123" s="25"/>
      <c r="E123" s="18">
        <f t="shared" ref="E123:F123" si="22">D123+C123</f>
        <v>0</v>
      </c>
      <c r="F123" s="18">
        <f t="shared" si="22"/>
        <v>0</v>
      </c>
    </row>
    <row r="124" spans="1:6" ht="15.75" thickBot="1" x14ac:dyDescent="0.3">
      <c r="A124" s="51" t="s">
        <v>211</v>
      </c>
      <c r="B124" s="77" t="s">
        <v>212</v>
      </c>
      <c r="C124" s="15">
        <f>+C91+C107+C121</f>
        <v>126980</v>
      </c>
      <c r="D124" s="15">
        <f>+D91+D107+D121</f>
        <v>92412</v>
      </c>
      <c r="E124" s="15">
        <f>+E91+E107+E121</f>
        <v>34568</v>
      </c>
      <c r="F124" s="15">
        <f>+F91+F107+F121</f>
        <v>0</v>
      </c>
    </row>
    <row r="125" spans="1:6" ht="15.75" thickBot="1" x14ac:dyDescent="0.3">
      <c r="A125" s="51" t="s">
        <v>59</v>
      </c>
      <c r="B125" s="77" t="s">
        <v>213</v>
      </c>
      <c r="C125" s="15">
        <f>+C126+C127+C128</f>
        <v>0</v>
      </c>
      <c r="D125" s="15">
        <f>+D126+D127+D128</f>
        <v>0</v>
      </c>
      <c r="E125" s="15">
        <f>+E126+E127+E128</f>
        <v>0</v>
      </c>
      <c r="F125" s="15">
        <f>+F126+F127+F128</f>
        <v>0</v>
      </c>
    </row>
    <row r="126" spans="1:6" s="151" customFormat="1" ht="12.75" x14ac:dyDescent="0.25">
      <c r="A126" s="121" t="s">
        <v>61</v>
      </c>
      <c r="B126" s="78" t="s">
        <v>214</v>
      </c>
      <c r="C126" s="72"/>
      <c r="D126" s="72"/>
      <c r="E126" s="72"/>
      <c r="F126" s="72"/>
    </row>
    <row r="127" spans="1:6" x14ac:dyDescent="0.25">
      <c r="A127" s="121" t="s">
        <v>63</v>
      </c>
      <c r="B127" s="78" t="s">
        <v>215</v>
      </c>
      <c r="C127" s="72"/>
      <c r="D127" s="72"/>
      <c r="E127" s="72"/>
      <c r="F127" s="72"/>
    </row>
    <row r="128" spans="1:6" ht="15.75" thickBot="1" x14ac:dyDescent="0.3">
      <c r="A128" s="153" t="s">
        <v>65</v>
      </c>
      <c r="B128" s="83" t="s">
        <v>216</v>
      </c>
      <c r="C128" s="72"/>
      <c r="D128" s="72"/>
      <c r="E128" s="72"/>
      <c r="F128" s="72"/>
    </row>
    <row r="129" spans="1:11" ht="15.75" thickBot="1" x14ac:dyDescent="0.3">
      <c r="A129" s="51" t="s">
        <v>81</v>
      </c>
      <c r="B129" s="77" t="s">
        <v>217</v>
      </c>
      <c r="C129" s="15">
        <f>+C130+C131+C132+C133</f>
        <v>0</v>
      </c>
      <c r="D129" s="15">
        <f>+D130+D131+D132+D133</f>
        <v>0</v>
      </c>
      <c r="E129" s="15">
        <f>+E130+E131+E132+E133</f>
        <v>0</v>
      </c>
      <c r="F129" s="15">
        <f>+F130+F131+F132+F133</f>
        <v>0</v>
      </c>
    </row>
    <row r="130" spans="1:11" x14ac:dyDescent="0.25">
      <c r="A130" s="121" t="s">
        <v>83</v>
      </c>
      <c r="B130" s="78" t="s">
        <v>218</v>
      </c>
      <c r="C130" s="72"/>
      <c r="D130" s="72"/>
      <c r="E130" s="72"/>
      <c r="F130" s="72"/>
    </row>
    <row r="131" spans="1:11" x14ac:dyDescent="0.25">
      <c r="A131" s="121" t="s">
        <v>85</v>
      </c>
      <c r="B131" s="78" t="s">
        <v>219</v>
      </c>
      <c r="C131" s="72"/>
      <c r="D131" s="72"/>
      <c r="E131" s="72"/>
      <c r="F131" s="72"/>
    </row>
    <row r="132" spans="1:11" x14ac:dyDescent="0.25">
      <c r="A132" s="121" t="s">
        <v>87</v>
      </c>
      <c r="B132" s="78" t="s">
        <v>220</v>
      </c>
      <c r="C132" s="72"/>
      <c r="D132" s="72"/>
      <c r="E132" s="72"/>
      <c r="F132" s="72"/>
    </row>
    <row r="133" spans="1:11" s="151" customFormat="1" ht="13.5" thickBot="1" x14ac:dyDescent="0.3">
      <c r="A133" s="153" t="s">
        <v>89</v>
      </c>
      <c r="B133" s="83" t="s">
        <v>221</v>
      </c>
      <c r="C133" s="72"/>
      <c r="D133" s="72"/>
      <c r="E133" s="72"/>
      <c r="F133" s="72"/>
    </row>
    <row r="134" spans="1:11" ht="15.75" thickBot="1" x14ac:dyDescent="0.3">
      <c r="A134" s="51" t="s">
        <v>222</v>
      </c>
      <c r="B134" s="77" t="s">
        <v>223</v>
      </c>
      <c r="C134" s="26">
        <f>D134</f>
        <v>24402</v>
      </c>
      <c r="D134" s="26">
        <f>+D135+D136+D137+D138</f>
        <v>24402</v>
      </c>
      <c r="E134" s="26"/>
      <c r="F134" s="26"/>
      <c r="K134" s="157"/>
    </row>
    <row r="135" spans="1:11" x14ac:dyDescent="0.25">
      <c r="A135" s="121" t="s">
        <v>95</v>
      </c>
      <c r="B135" s="78" t="s">
        <v>224</v>
      </c>
      <c r="C135" s="72">
        <f>D135</f>
        <v>24402</v>
      </c>
      <c r="D135" s="72">
        <v>24402</v>
      </c>
      <c r="E135" s="72"/>
      <c r="F135" s="72"/>
    </row>
    <row r="136" spans="1:11" x14ac:dyDescent="0.25">
      <c r="A136" s="121" t="s">
        <v>97</v>
      </c>
      <c r="B136" s="78" t="s">
        <v>225</v>
      </c>
      <c r="C136" s="72"/>
      <c r="D136" s="72"/>
      <c r="E136" s="72"/>
      <c r="F136" s="72"/>
    </row>
    <row r="137" spans="1:11" s="151" customFormat="1" ht="12.75" x14ac:dyDescent="0.25">
      <c r="A137" s="121" t="s">
        <v>99</v>
      </c>
      <c r="B137" s="78" t="s">
        <v>226</v>
      </c>
      <c r="C137" s="72"/>
      <c r="D137" s="72"/>
      <c r="E137" s="72"/>
      <c r="F137" s="72"/>
    </row>
    <row r="138" spans="1:11" s="151" customFormat="1" ht="13.5" thickBot="1" x14ac:dyDescent="0.3">
      <c r="A138" s="153" t="s">
        <v>101</v>
      </c>
      <c r="B138" s="83" t="s">
        <v>227</v>
      </c>
      <c r="C138" s="72"/>
      <c r="D138" s="72"/>
      <c r="E138" s="72"/>
      <c r="F138" s="72"/>
    </row>
    <row r="139" spans="1:11" s="151" customFormat="1" ht="13.5" thickBot="1" x14ac:dyDescent="0.3">
      <c r="A139" s="51" t="s">
        <v>103</v>
      </c>
      <c r="B139" s="77" t="s">
        <v>228</v>
      </c>
      <c r="C139" s="158">
        <f>+C140+C141+C142+C143</f>
        <v>0</v>
      </c>
      <c r="D139" s="158">
        <f>+D140+D141+D142+D143</f>
        <v>0</v>
      </c>
      <c r="E139" s="158">
        <f>+E140+E141+E142+E143</f>
        <v>0</v>
      </c>
      <c r="F139" s="158">
        <f>+F140+F141+F142+F143</f>
        <v>0</v>
      </c>
    </row>
    <row r="140" spans="1:11" s="151" customFormat="1" ht="12.75" x14ac:dyDescent="0.25">
      <c r="A140" s="121" t="s">
        <v>105</v>
      </c>
      <c r="B140" s="78" t="s">
        <v>229</v>
      </c>
      <c r="C140" s="72"/>
      <c r="D140" s="72"/>
      <c r="E140" s="72"/>
      <c r="F140" s="72"/>
    </row>
    <row r="141" spans="1:11" s="151" customFormat="1" ht="12.75" x14ac:dyDescent="0.25">
      <c r="A141" s="121" t="s">
        <v>107</v>
      </c>
      <c r="B141" s="78" t="s">
        <v>230</v>
      </c>
      <c r="C141" s="72"/>
      <c r="D141" s="72"/>
      <c r="E141" s="72"/>
      <c r="F141" s="72"/>
    </row>
    <row r="142" spans="1:11" s="151" customFormat="1" ht="12.75" x14ac:dyDescent="0.25">
      <c r="A142" s="121" t="s">
        <v>109</v>
      </c>
      <c r="B142" s="78" t="s">
        <v>231</v>
      </c>
      <c r="C142" s="72"/>
      <c r="D142" s="72"/>
      <c r="E142" s="72"/>
      <c r="F142" s="72"/>
    </row>
    <row r="143" spans="1:11" ht="15.75" thickBot="1" x14ac:dyDescent="0.3">
      <c r="A143" s="121" t="s">
        <v>111</v>
      </c>
      <c r="B143" s="78" t="s">
        <v>232</v>
      </c>
      <c r="C143" s="72"/>
      <c r="D143" s="72"/>
      <c r="E143" s="72"/>
      <c r="F143" s="72"/>
    </row>
    <row r="144" spans="1:11" ht="15.75" thickBot="1" x14ac:dyDescent="0.3">
      <c r="A144" s="51" t="s">
        <v>113</v>
      </c>
      <c r="B144" s="77" t="s">
        <v>233</v>
      </c>
      <c r="C144" s="159">
        <f>+C125+C129+C134+C139</f>
        <v>24402</v>
      </c>
      <c r="D144" s="159">
        <f>+D125+D129+D134+D139</f>
        <v>24402</v>
      </c>
      <c r="E144" s="159">
        <f>+E125+E129+E134+E139</f>
        <v>0</v>
      </c>
      <c r="F144" s="159">
        <f>+F125+F129+F134+F139</f>
        <v>0</v>
      </c>
    </row>
    <row r="145" spans="1:6" ht="15.75" thickBot="1" x14ac:dyDescent="0.3">
      <c r="A145" s="160" t="s">
        <v>234</v>
      </c>
      <c r="B145" s="161" t="s">
        <v>235</v>
      </c>
      <c r="C145" s="159">
        <f>+C124+C144</f>
        <v>151382</v>
      </c>
      <c r="D145" s="159">
        <f>+D124+D144</f>
        <v>116814</v>
      </c>
      <c r="E145" s="159">
        <f>+E124+E144</f>
        <v>34568</v>
      </c>
      <c r="F145" s="159">
        <f>+F124+F144</f>
        <v>0</v>
      </c>
    </row>
    <row r="147" spans="1:6" x14ac:dyDescent="0.25">
      <c r="A147" s="162"/>
      <c r="B147" s="163"/>
      <c r="C147" s="164"/>
      <c r="D147" s="165"/>
      <c r="E147" s="165"/>
      <c r="F147" s="165"/>
    </row>
    <row r="148" spans="1:6" x14ac:dyDescent="0.25">
      <c r="A148" s="162"/>
      <c r="B148" s="163"/>
      <c r="C148" s="165"/>
      <c r="D148" s="165"/>
      <c r="E148" s="165"/>
      <c r="F148" s="165"/>
    </row>
  </sheetData>
  <mergeCells count="8">
    <mergeCell ref="C88:F88"/>
    <mergeCell ref="C3:F3"/>
    <mergeCell ref="A5:A6"/>
    <mergeCell ref="B5:B6"/>
    <mergeCell ref="C5:C6"/>
    <mergeCell ref="D5:D6"/>
    <mergeCell ref="E5:E6"/>
    <mergeCell ref="F5:F6"/>
  </mergeCells>
  <pageMargins left="0.39370078740157483" right="0.39370078740157483" top="0.94488188976377963" bottom="0.74803149606299213" header="0.31496062992125984" footer="0.31496062992125984"/>
  <pageSetup paperSize="9" orientation="landscape" r:id="rId1"/>
  <headerFooter>
    <oddHeader>&amp;C&amp;"-,Félkövér"&amp;9Tiszagyulaháza Község Önkormányzatának 2016.évi költségvetési bevételei és kiadásai, előirányzat csoportonként és kiemelt előirányzatonként&amp;R&amp;"-,Dőlt"&amp;8
 4.melléklet a 2/2016.(II.22.)Önkormányzati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2"/>
  <sheetViews>
    <sheetView view="pageLayout" zoomScaleNormal="100" workbookViewId="0">
      <selection activeCell="B2" sqref="B2"/>
    </sheetView>
  </sheetViews>
  <sheetFormatPr defaultRowHeight="15" x14ac:dyDescent="0.25"/>
  <cols>
    <col min="1" max="1" width="5.85546875" style="194" customWidth="1"/>
    <col min="2" max="2" width="47.28515625" style="195" customWidth="1"/>
    <col min="3" max="3" width="14" style="194" customWidth="1"/>
    <col min="4" max="4" width="47.28515625" style="194" customWidth="1"/>
    <col min="5" max="5" width="14" style="194" customWidth="1"/>
    <col min="6" max="6" width="4.140625" style="194" customWidth="1"/>
    <col min="7" max="256" width="9.140625" style="194"/>
    <col min="257" max="257" width="5.85546875" style="194" customWidth="1"/>
    <col min="258" max="258" width="47.28515625" style="194" customWidth="1"/>
    <col min="259" max="259" width="14" style="194" customWidth="1"/>
    <col min="260" max="260" width="47.28515625" style="194" customWidth="1"/>
    <col min="261" max="261" width="14" style="194" customWidth="1"/>
    <col min="262" max="262" width="4.140625" style="194" customWidth="1"/>
    <col min="263" max="512" width="9.140625" style="194"/>
    <col min="513" max="513" width="5.85546875" style="194" customWidth="1"/>
    <col min="514" max="514" width="47.28515625" style="194" customWidth="1"/>
    <col min="515" max="515" width="14" style="194" customWidth="1"/>
    <col min="516" max="516" width="47.28515625" style="194" customWidth="1"/>
    <col min="517" max="517" width="14" style="194" customWidth="1"/>
    <col min="518" max="518" width="4.140625" style="194" customWidth="1"/>
    <col min="519" max="768" width="9.140625" style="194"/>
    <col min="769" max="769" width="5.85546875" style="194" customWidth="1"/>
    <col min="770" max="770" width="47.28515625" style="194" customWidth="1"/>
    <col min="771" max="771" width="14" style="194" customWidth="1"/>
    <col min="772" max="772" width="47.28515625" style="194" customWidth="1"/>
    <col min="773" max="773" width="14" style="194" customWidth="1"/>
    <col min="774" max="774" width="4.140625" style="194" customWidth="1"/>
    <col min="775" max="1024" width="9.140625" style="194"/>
    <col min="1025" max="1025" width="5.85546875" style="194" customWidth="1"/>
    <col min="1026" max="1026" width="47.28515625" style="194" customWidth="1"/>
    <col min="1027" max="1027" width="14" style="194" customWidth="1"/>
    <col min="1028" max="1028" width="47.28515625" style="194" customWidth="1"/>
    <col min="1029" max="1029" width="14" style="194" customWidth="1"/>
    <col min="1030" max="1030" width="4.140625" style="194" customWidth="1"/>
    <col min="1031" max="1280" width="9.140625" style="194"/>
    <col min="1281" max="1281" width="5.85546875" style="194" customWidth="1"/>
    <col min="1282" max="1282" width="47.28515625" style="194" customWidth="1"/>
    <col min="1283" max="1283" width="14" style="194" customWidth="1"/>
    <col min="1284" max="1284" width="47.28515625" style="194" customWidth="1"/>
    <col min="1285" max="1285" width="14" style="194" customWidth="1"/>
    <col min="1286" max="1286" width="4.140625" style="194" customWidth="1"/>
    <col min="1287" max="1536" width="9.140625" style="194"/>
    <col min="1537" max="1537" width="5.85546875" style="194" customWidth="1"/>
    <col min="1538" max="1538" width="47.28515625" style="194" customWidth="1"/>
    <col min="1539" max="1539" width="14" style="194" customWidth="1"/>
    <col min="1540" max="1540" width="47.28515625" style="194" customWidth="1"/>
    <col min="1541" max="1541" width="14" style="194" customWidth="1"/>
    <col min="1542" max="1542" width="4.140625" style="194" customWidth="1"/>
    <col min="1543" max="1792" width="9.140625" style="194"/>
    <col min="1793" max="1793" width="5.85546875" style="194" customWidth="1"/>
    <col min="1794" max="1794" width="47.28515625" style="194" customWidth="1"/>
    <col min="1795" max="1795" width="14" style="194" customWidth="1"/>
    <col min="1796" max="1796" width="47.28515625" style="194" customWidth="1"/>
    <col min="1797" max="1797" width="14" style="194" customWidth="1"/>
    <col min="1798" max="1798" width="4.140625" style="194" customWidth="1"/>
    <col min="1799" max="2048" width="9.140625" style="194"/>
    <col min="2049" max="2049" width="5.85546875" style="194" customWidth="1"/>
    <col min="2050" max="2050" width="47.28515625" style="194" customWidth="1"/>
    <col min="2051" max="2051" width="14" style="194" customWidth="1"/>
    <col min="2052" max="2052" width="47.28515625" style="194" customWidth="1"/>
    <col min="2053" max="2053" width="14" style="194" customWidth="1"/>
    <col min="2054" max="2054" width="4.140625" style="194" customWidth="1"/>
    <col min="2055" max="2304" width="9.140625" style="194"/>
    <col min="2305" max="2305" width="5.85546875" style="194" customWidth="1"/>
    <col min="2306" max="2306" width="47.28515625" style="194" customWidth="1"/>
    <col min="2307" max="2307" width="14" style="194" customWidth="1"/>
    <col min="2308" max="2308" width="47.28515625" style="194" customWidth="1"/>
    <col min="2309" max="2309" width="14" style="194" customWidth="1"/>
    <col min="2310" max="2310" width="4.140625" style="194" customWidth="1"/>
    <col min="2311" max="2560" width="9.140625" style="194"/>
    <col min="2561" max="2561" width="5.85546875" style="194" customWidth="1"/>
    <col min="2562" max="2562" width="47.28515625" style="194" customWidth="1"/>
    <col min="2563" max="2563" width="14" style="194" customWidth="1"/>
    <col min="2564" max="2564" width="47.28515625" style="194" customWidth="1"/>
    <col min="2565" max="2565" width="14" style="194" customWidth="1"/>
    <col min="2566" max="2566" width="4.140625" style="194" customWidth="1"/>
    <col min="2567" max="2816" width="9.140625" style="194"/>
    <col min="2817" max="2817" width="5.85546875" style="194" customWidth="1"/>
    <col min="2818" max="2818" width="47.28515625" style="194" customWidth="1"/>
    <col min="2819" max="2819" width="14" style="194" customWidth="1"/>
    <col min="2820" max="2820" width="47.28515625" style="194" customWidth="1"/>
    <col min="2821" max="2821" width="14" style="194" customWidth="1"/>
    <col min="2822" max="2822" width="4.140625" style="194" customWidth="1"/>
    <col min="2823" max="3072" width="9.140625" style="194"/>
    <col min="3073" max="3073" width="5.85546875" style="194" customWidth="1"/>
    <col min="3074" max="3074" width="47.28515625" style="194" customWidth="1"/>
    <col min="3075" max="3075" width="14" style="194" customWidth="1"/>
    <col min="3076" max="3076" width="47.28515625" style="194" customWidth="1"/>
    <col min="3077" max="3077" width="14" style="194" customWidth="1"/>
    <col min="3078" max="3078" width="4.140625" style="194" customWidth="1"/>
    <col min="3079" max="3328" width="9.140625" style="194"/>
    <col min="3329" max="3329" width="5.85546875" style="194" customWidth="1"/>
    <col min="3330" max="3330" width="47.28515625" style="194" customWidth="1"/>
    <col min="3331" max="3331" width="14" style="194" customWidth="1"/>
    <col min="3332" max="3332" width="47.28515625" style="194" customWidth="1"/>
    <col min="3333" max="3333" width="14" style="194" customWidth="1"/>
    <col min="3334" max="3334" width="4.140625" style="194" customWidth="1"/>
    <col min="3335" max="3584" width="9.140625" style="194"/>
    <col min="3585" max="3585" width="5.85546875" style="194" customWidth="1"/>
    <col min="3586" max="3586" width="47.28515625" style="194" customWidth="1"/>
    <col min="3587" max="3587" width="14" style="194" customWidth="1"/>
    <col min="3588" max="3588" width="47.28515625" style="194" customWidth="1"/>
    <col min="3589" max="3589" width="14" style="194" customWidth="1"/>
    <col min="3590" max="3590" width="4.140625" style="194" customWidth="1"/>
    <col min="3591" max="3840" width="9.140625" style="194"/>
    <col min="3841" max="3841" width="5.85546875" style="194" customWidth="1"/>
    <col min="3842" max="3842" width="47.28515625" style="194" customWidth="1"/>
    <col min="3843" max="3843" width="14" style="194" customWidth="1"/>
    <col min="3844" max="3844" width="47.28515625" style="194" customWidth="1"/>
    <col min="3845" max="3845" width="14" style="194" customWidth="1"/>
    <col min="3846" max="3846" width="4.140625" style="194" customWidth="1"/>
    <col min="3847" max="4096" width="9.140625" style="194"/>
    <col min="4097" max="4097" width="5.85546875" style="194" customWidth="1"/>
    <col min="4098" max="4098" width="47.28515625" style="194" customWidth="1"/>
    <col min="4099" max="4099" width="14" style="194" customWidth="1"/>
    <col min="4100" max="4100" width="47.28515625" style="194" customWidth="1"/>
    <col min="4101" max="4101" width="14" style="194" customWidth="1"/>
    <col min="4102" max="4102" width="4.140625" style="194" customWidth="1"/>
    <col min="4103" max="4352" width="9.140625" style="194"/>
    <col min="4353" max="4353" width="5.85546875" style="194" customWidth="1"/>
    <col min="4354" max="4354" width="47.28515625" style="194" customWidth="1"/>
    <col min="4355" max="4355" width="14" style="194" customWidth="1"/>
    <col min="4356" max="4356" width="47.28515625" style="194" customWidth="1"/>
    <col min="4357" max="4357" width="14" style="194" customWidth="1"/>
    <col min="4358" max="4358" width="4.140625" style="194" customWidth="1"/>
    <col min="4359" max="4608" width="9.140625" style="194"/>
    <col min="4609" max="4609" width="5.85546875" style="194" customWidth="1"/>
    <col min="4610" max="4610" width="47.28515625" style="194" customWidth="1"/>
    <col min="4611" max="4611" width="14" style="194" customWidth="1"/>
    <col min="4612" max="4612" width="47.28515625" style="194" customWidth="1"/>
    <col min="4613" max="4613" width="14" style="194" customWidth="1"/>
    <col min="4614" max="4614" width="4.140625" style="194" customWidth="1"/>
    <col min="4615" max="4864" width="9.140625" style="194"/>
    <col min="4865" max="4865" width="5.85546875" style="194" customWidth="1"/>
    <col min="4866" max="4866" width="47.28515625" style="194" customWidth="1"/>
    <col min="4867" max="4867" width="14" style="194" customWidth="1"/>
    <col min="4868" max="4868" width="47.28515625" style="194" customWidth="1"/>
    <col min="4869" max="4869" width="14" style="194" customWidth="1"/>
    <col min="4870" max="4870" width="4.140625" style="194" customWidth="1"/>
    <col min="4871" max="5120" width="9.140625" style="194"/>
    <col min="5121" max="5121" width="5.85546875" style="194" customWidth="1"/>
    <col min="5122" max="5122" width="47.28515625" style="194" customWidth="1"/>
    <col min="5123" max="5123" width="14" style="194" customWidth="1"/>
    <col min="5124" max="5124" width="47.28515625" style="194" customWidth="1"/>
    <col min="5125" max="5125" width="14" style="194" customWidth="1"/>
    <col min="5126" max="5126" width="4.140625" style="194" customWidth="1"/>
    <col min="5127" max="5376" width="9.140625" style="194"/>
    <col min="5377" max="5377" width="5.85546875" style="194" customWidth="1"/>
    <col min="5378" max="5378" width="47.28515625" style="194" customWidth="1"/>
    <col min="5379" max="5379" width="14" style="194" customWidth="1"/>
    <col min="5380" max="5380" width="47.28515625" style="194" customWidth="1"/>
    <col min="5381" max="5381" width="14" style="194" customWidth="1"/>
    <col min="5382" max="5382" width="4.140625" style="194" customWidth="1"/>
    <col min="5383" max="5632" width="9.140625" style="194"/>
    <col min="5633" max="5633" width="5.85546875" style="194" customWidth="1"/>
    <col min="5634" max="5634" width="47.28515625" style="194" customWidth="1"/>
    <col min="5635" max="5635" width="14" style="194" customWidth="1"/>
    <col min="5636" max="5636" width="47.28515625" style="194" customWidth="1"/>
    <col min="5637" max="5637" width="14" style="194" customWidth="1"/>
    <col min="5638" max="5638" width="4.140625" style="194" customWidth="1"/>
    <col min="5639" max="5888" width="9.140625" style="194"/>
    <col min="5889" max="5889" width="5.85546875" style="194" customWidth="1"/>
    <col min="5890" max="5890" width="47.28515625" style="194" customWidth="1"/>
    <col min="5891" max="5891" width="14" style="194" customWidth="1"/>
    <col min="5892" max="5892" width="47.28515625" style="194" customWidth="1"/>
    <col min="5893" max="5893" width="14" style="194" customWidth="1"/>
    <col min="5894" max="5894" width="4.140625" style="194" customWidth="1"/>
    <col min="5895" max="6144" width="9.140625" style="194"/>
    <col min="6145" max="6145" width="5.85546875" style="194" customWidth="1"/>
    <col min="6146" max="6146" width="47.28515625" style="194" customWidth="1"/>
    <col min="6147" max="6147" width="14" style="194" customWidth="1"/>
    <col min="6148" max="6148" width="47.28515625" style="194" customWidth="1"/>
    <col min="6149" max="6149" width="14" style="194" customWidth="1"/>
    <col min="6150" max="6150" width="4.140625" style="194" customWidth="1"/>
    <col min="6151" max="6400" width="9.140625" style="194"/>
    <col min="6401" max="6401" width="5.85546875" style="194" customWidth="1"/>
    <col min="6402" max="6402" width="47.28515625" style="194" customWidth="1"/>
    <col min="6403" max="6403" width="14" style="194" customWidth="1"/>
    <col min="6404" max="6404" width="47.28515625" style="194" customWidth="1"/>
    <col min="6405" max="6405" width="14" style="194" customWidth="1"/>
    <col min="6406" max="6406" width="4.140625" style="194" customWidth="1"/>
    <col min="6407" max="6656" width="9.140625" style="194"/>
    <col min="6657" max="6657" width="5.85546875" style="194" customWidth="1"/>
    <col min="6658" max="6658" width="47.28515625" style="194" customWidth="1"/>
    <col min="6659" max="6659" width="14" style="194" customWidth="1"/>
    <col min="6660" max="6660" width="47.28515625" style="194" customWidth="1"/>
    <col min="6661" max="6661" width="14" style="194" customWidth="1"/>
    <col min="6662" max="6662" width="4.140625" style="194" customWidth="1"/>
    <col min="6663" max="6912" width="9.140625" style="194"/>
    <col min="6913" max="6913" width="5.85546875" style="194" customWidth="1"/>
    <col min="6914" max="6914" width="47.28515625" style="194" customWidth="1"/>
    <col min="6915" max="6915" width="14" style="194" customWidth="1"/>
    <col min="6916" max="6916" width="47.28515625" style="194" customWidth="1"/>
    <col min="6917" max="6917" width="14" style="194" customWidth="1"/>
    <col min="6918" max="6918" width="4.140625" style="194" customWidth="1"/>
    <col min="6919" max="7168" width="9.140625" style="194"/>
    <col min="7169" max="7169" width="5.85546875" style="194" customWidth="1"/>
    <col min="7170" max="7170" width="47.28515625" style="194" customWidth="1"/>
    <col min="7171" max="7171" width="14" style="194" customWidth="1"/>
    <col min="7172" max="7172" width="47.28515625" style="194" customWidth="1"/>
    <col min="7173" max="7173" width="14" style="194" customWidth="1"/>
    <col min="7174" max="7174" width="4.140625" style="194" customWidth="1"/>
    <col min="7175" max="7424" width="9.140625" style="194"/>
    <col min="7425" max="7425" width="5.85546875" style="194" customWidth="1"/>
    <col min="7426" max="7426" width="47.28515625" style="194" customWidth="1"/>
    <col min="7427" max="7427" width="14" style="194" customWidth="1"/>
    <col min="7428" max="7428" width="47.28515625" style="194" customWidth="1"/>
    <col min="7429" max="7429" width="14" style="194" customWidth="1"/>
    <col min="7430" max="7430" width="4.140625" style="194" customWidth="1"/>
    <col min="7431" max="7680" width="9.140625" style="194"/>
    <col min="7681" max="7681" width="5.85546875" style="194" customWidth="1"/>
    <col min="7682" max="7682" width="47.28515625" style="194" customWidth="1"/>
    <col min="7683" max="7683" width="14" style="194" customWidth="1"/>
    <col min="7684" max="7684" width="47.28515625" style="194" customWidth="1"/>
    <col min="7685" max="7685" width="14" style="194" customWidth="1"/>
    <col min="7686" max="7686" width="4.140625" style="194" customWidth="1"/>
    <col min="7687" max="7936" width="9.140625" style="194"/>
    <col min="7937" max="7937" width="5.85546875" style="194" customWidth="1"/>
    <col min="7938" max="7938" width="47.28515625" style="194" customWidth="1"/>
    <col min="7939" max="7939" width="14" style="194" customWidth="1"/>
    <col min="7940" max="7940" width="47.28515625" style="194" customWidth="1"/>
    <col min="7941" max="7941" width="14" style="194" customWidth="1"/>
    <col min="7942" max="7942" width="4.140625" style="194" customWidth="1"/>
    <col min="7943" max="8192" width="9.140625" style="194"/>
    <col min="8193" max="8193" width="5.85546875" style="194" customWidth="1"/>
    <col min="8194" max="8194" width="47.28515625" style="194" customWidth="1"/>
    <col min="8195" max="8195" width="14" style="194" customWidth="1"/>
    <col min="8196" max="8196" width="47.28515625" style="194" customWidth="1"/>
    <col min="8197" max="8197" width="14" style="194" customWidth="1"/>
    <col min="8198" max="8198" width="4.140625" style="194" customWidth="1"/>
    <col min="8199" max="8448" width="9.140625" style="194"/>
    <col min="8449" max="8449" width="5.85546875" style="194" customWidth="1"/>
    <col min="8450" max="8450" width="47.28515625" style="194" customWidth="1"/>
    <col min="8451" max="8451" width="14" style="194" customWidth="1"/>
    <col min="8452" max="8452" width="47.28515625" style="194" customWidth="1"/>
    <col min="8453" max="8453" width="14" style="194" customWidth="1"/>
    <col min="8454" max="8454" width="4.140625" style="194" customWidth="1"/>
    <col min="8455" max="8704" width="9.140625" style="194"/>
    <col min="8705" max="8705" width="5.85546875" style="194" customWidth="1"/>
    <col min="8706" max="8706" width="47.28515625" style="194" customWidth="1"/>
    <col min="8707" max="8707" width="14" style="194" customWidth="1"/>
    <col min="8708" max="8708" width="47.28515625" style="194" customWidth="1"/>
    <col min="8709" max="8709" width="14" style="194" customWidth="1"/>
    <col min="8710" max="8710" width="4.140625" style="194" customWidth="1"/>
    <col min="8711" max="8960" width="9.140625" style="194"/>
    <col min="8961" max="8961" width="5.85546875" style="194" customWidth="1"/>
    <col min="8962" max="8962" width="47.28515625" style="194" customWidth="1"/>
    <col min="8963" max="8963" width="14" style="194" customWidth="1"/>
    <col min="8964" max="8964" width="47.28515625" style="194" customWidth="1"/>
    <col min="8965" max="8965" width="14" style="194" customWidth="1"/>
    <col min="8966" max="8966" width="4.140625" style="194" customWidth="1"/>
    <col min="8967" max="9216" width="9.140625" style="194"/>
    <col min="9217" max="9217" width="5.85546875" style="194" customWidth="1"/>
    <col min="9218" max="9218" width="47.28515625" style="194" customWidth="1"/>
    <col min="9219" max="9219" width="14" style="194" customWidth="1"/>
    <col min="9220" max="9220" width="47.28515625" style="194" customWidth="1"/>
    <col min="9221" max="9221" width="14" style="194" customWidth="1"/>
    <col min="9222" max="9222" width="4.140625" style="194" customWidth="1"/>
    <col min="9223" max="9472" width="9.140625" style="194"/>
    <col min="9473" max="9473" width="5.85546875" style="194" customWidth="1"/>
    <col min="9474" max="9474" width="47.28515625" style="194" customWidth="1"/>
    <col min="9475" max="9475" width="14" style="194" customWidth="1"/>
    <col min="9476" max="9476" width="47.28515625" style="194" customWidth="1"/>
    <col min="9477" max="9477" width="14" style="194" customWidth="1"/>
    <col min="9478" max="9478" width="4.140625" style="194" customWidth="1"/>
    <col min="9479" max="9728" width="9.140625" style="194"/>
    <col min="9729" max="9729" width="5.85546875" style="194" customWidth="1"/>
    <col min="9730" max="9730" width="47.28515625" style="194" customWidth="1"/>
    <col min="9731" max="9731" width="14" style="194" customWidth="1"/>
    <col min="9732" max="9732" width="47.28515625" style="194" customWidth="1"/>
    <col min="9733" max="9733" width="14" style="194" customWidth="1"/>
    <col min="9734" max="9734" width="4.140625" style="194" customWidth="1"/>
    <col min="9735" max="9984" width="9.140625" style="194"/>
    <col min="9985" max="9985" width="5.85546875" style="194" customWidth="1"/>
    <col min="9986" max="9986" width="47.28515625" style="194" customWidth="1"/>
    <col min="9987" max="9987" width="14" style="194" customWidth="1"/>
    <col min="9988" max="9988" width="47.28515625" style="194" customWidth="1"/>
    <col min="9989" max="9989" width="14" style="194" customWidth="1"/>
    <col min="9990" max="9990" width="4.140625" style="194" customWidth="1"/>
    <col min="9991" max="10240" width="9.140625" style="194"/>
    <col min="10241" max="10241" width="5.85546875" style="194" customWidth="1"/>
    <col min="10242" max="10242" width="47.28515625" style="194" customWidth="1"/>
    <col min="10243" max="10243" width="14" style="194" customWidth="1"/>
    <col min="10244" max="10244" width="47.28515625" style="194" customWidth="1"/>
    <col min="10245" max="10245" width="14" style="194" customWidth="1"/>
    <col min="10246" max="10246" width="4.140625" style="194" customWidth="1"/>
    <col min="10247" max="10496" width="9.140625" style="194"/>
    <col min="10497" max="10497" width="5.85546875" style="194" customWidth="1"/>
    <col min="10498" max="10498" width="47.28515625" style="194" customWidth="1"/>
    <col min="10499" max="10499" width="14" style="194" customWidth="1"/>
    <col min="10500" max="10500" width="47.28515625" style="194" customWidth="1"/>
    <col min="10501" max="10501" width="14" style="194" customWidth="1"/>
    <col min="10502" max="10502" width="4.140625" style="194" customWidth="1"/>
    <col min="10503" max="10752" width="9.140625" style="194"/>
    <col min="10753" max="10753" width="5.85546875" style="194" customWidth="1"/>
    <col min="10754" max="10754" width="47.28515625" style="194" customWidth="1"/>
    <col min="10755" max="10755" width="14" style="194" customWidth="1"/>
    <col min="10756" max="10756" width="47.28515625" style="194" customWidth="1"/>
    <col min="10757" max="10757" width="14" style="194" customWidth="1"/>
    <col min="10758" max="10758" width="4.140625" style="194" customWidth="1"/>
    <col min="10759" max="11008" width="9.140625" style="194"/>
    <col min="11009" max="11009" width="5.85546875" style="194" customWidth="1"/>
    <col min="11010" max="11010" width="47.28515625" style="194" customWidth="1"/>
    <col min="11011" max="11011" width="14" style="194" customWidth="1"/>
    <col min="11012" max="11012" width="47.28515625" style="194" customWidth="1"/>
    <col min="11013" max="11013" width="14" style="194" customWidth="1"/>
    <col min="11014" max="11014" width="4.140625" style="194" customWidth="1"/>
    <col min="11015" max="11264" width="9.140625" style="194"/>
    <col min="11265" max="11265" width="5.85546875" style="194" customWidth="1"/>
    <col min="11266" max="11266" width="47.28515625" style="194" customWidth="1"/>
    <col min="11267" max="11267" width="14" style="194" customWidth="1"/>
    <col min="11268" max="11268" width="47.28515625" style="194" customWidth="1"/>
    <col min="11269" max="11269" width="14" style="194" customWidth="1"/>
    <col min="11270" max="11270" width="4.140625" style="194" customWidth="1"/>
    <col min="11271" max="11520" width="9.140625" style="194"/>
    <col min="11521" max="11521" width="5.85546875" style="194" customWidth="1"/>
    <col min="11522" max="11522" width="47.28515625" style="194" customWidth="1"/>
    <col min="11523" max="11523" width="14" style="194" customWidth="1"/>
    <col min="11524" max="11524" width="47.28515625" style="194" customWidth="1"/>
    <col min="11525" max="11525" width="14" style="194" customWidth="1"/>
    <col min="11526" max="11526" width="4.140625" style="194" customWidth="1"/>
    <col min="11527" max="11776" width="9.140625" style="194"/>
    <col min="11777" max="11777" width="5.85546875" style="194" customWidth="1"/>
    <col min="11778" max="11778" width="47.28515625" style="194" customWidth="1"/>
    <col min="11779" max="11779" width="14" style="194" customWidth="1"/>
    <col min="11780" max="11780" width="47.28515625" style="194" customWidth="1"/>
    <col min="11781" max="11781" width="14" style="194" customWidth="1"/>
    <col min="11782" max="11782" width="4.140625" style="194" customWidth="1"/>
    <col min="11783" max="12032" width="9.140625" style="194"/>
    <col min="12033" max="12033" width="5.85546875" style="194" customWidth="1"/>
    <col min="12034" max="12034" width="47.28515625" style="194" customWidth="1"/>
    <col min="12035" max="12035" width="14" style="194" customWidth="1"/>
    <col min="12036" max="12036" width="47.28515625" style="194" customWidth="1"/>
    <col min="12037" max="12037" width="14" style="194" customWidth="1"/>
    <col min="12038" max="12038" width="4.140625" style="194" customWidth="1"/>
    <col min="12039" max="12288" width="9.140625" style="194"/>
    <col min="12289" max="12289" width="5.85546875" style="194" customWidth="1"/>
    <col min="12290" max="12290" width="47.28515625" style="194" customWidth="1"/>
    <col min="12291" max="12291" width="14" style="194" customWidth="1"/>
    <col min="12292" max="12292" width="47.28515625" style="194" customWidth="1"/>
    <col min="12293" max="12293" width="14" style="194" customWidth="1"/>
    <col min="12294" max="12294" width="4.140625" style="194" customWidth="1"/>
    <col min="12295" max="12544" width="9.140625" style="194"/>
    <col min="12545" max="12545" width="5.85546875" style="194" customWidth="1"/>
    <col min="12546" max="12546" width="47.28515625" style="194" customWidth="1"/>
    <col min="12547" max="12547" width="14" style="194" customWidth="1"/>
    <col min="12548" max="12548" width="47.28515625" style="194" customWidth="1"/>
    <col min="12549" max="12549" width="14" style="194" customWidth="1"/>
    <col min="12550" max="12550" width="4.140625" style="194" customWidth="1"/>
    <col min="12551" max="12800" width="9.140625" style="194"/>
    <col min="12801" max="12801" width="5.85546875" style="194" customWidth="1"/>
    <col min="12802" max="12802" width="47.28515625" style="194" customWidth="1"/>
    <col min="12803" max="12803" width="14" style="194" customWidth="1"/>
    <col min="12804" max="12804" width="47.28515625" style="194" customWidth="1"/>
    <col min="12805" max="12805" width="14" style="194" customWidth="1"/>
    <col min="12806" max="12806" width="4.140625" style="194" customWidth="1"/>
    <col min="12807" max="13056" width="9.140625" style="194"/>
    <col min="13057" max="13057" width="5.85546875" style="194" customWidth="1"/>
    <col min="13058" max="13058" width="47.28515625" style="194" customWidth="1"/>
    <col min="13059" max="13059" width="14" style="194" customWidth="1"/>
    <col min="13060" max="13060" width="47.28515625" style="194" customWidth="1"/>
    <col min="13061" max="13061" width="14" style="194" customWidth="1"/>
    <col min="13062" max="13062" width="4.140625" style="194" customWidth="1"/>
    <col min="13063" max="13312" width="9.140625" style="194"/>
    <col min="13313" max="13313" width="5.85546875" style="194" customWidth="1"/>
    <col min="13314" max="13314" width="47.28515625" style="194" customWidth="1"/>
    <col min="13315" max="13315" width="14" style="194" customWidth="1"/>
    <col min="13316" max="13316" width="47.28515625" style="194" customWidth="1"/>
    <col min="13317" max="13317" width="14" style="194" customWidth="1"/>
    <col min="13318" max="13318" width="4.140625" style="194" customWidth="1"/>
    <col min="13319" max="13568" width="9.140625" style="194"/>
    <col min="13569" max="13569" width="5.85546875" style="194" customWidth="1"/>
    <col min="13570" max="13570" width="47.28515625" style="194" customWidth="1"/>
    <col min="13571" max="13571" width="14" style="194" customWidth="1"/>
    <col min="13572" max="13572" width="47.28515625" style="194" customWidth="1"/>
    <col min="13573" max="13573" width="14" style="194" customWidth="1"/>
    <col min="13574" max="13574" width="4.140625" style="194" customWidth="1"/>
    <col min="13575" max="13824" width="9.140625" style="194"/>
    <col min="13825" max="13825" width="5.85546875" style="194" customWidth="1"/>
    <col min="13826" max="13826" width="47.28515625" style="194" customWidth="1"/>
    <col min="13827" max="13827" width="14" style="194" customWidth="1"/>
    <col min="13828" max="13828" width="47.28515625" style="194" customWidth="1"/>
    <col min="13829" max="13829" width="14" style="194" customWidth="1"/>
    <col min="13830" max="13830" width="4.140625" style="194" customWidth="1"/>
    <col min="13831" max="14080" width="9.140625" style="194"/>
    <col min="14081" max="14081" width="5.85546875" style="194" customWidth="1"/>
    <col min="14082" max="14082" width="47.28515625" style="194" customWidth="1"/>
    <col min="14083" max="14083" width="14" style="194" customWidth="1"/>
    <col min="14084" max="14084" width="47.28515625" style="194" customWidth="1"/>
    <col min="14085" max="14085" width="14" style="194" customWidth="1"/>
    <col min="14086" max="14086" width="4.140625" style="194" customWidth="1"/>
    <col min="14087" max="14336" width="9.140625" style="194"/>
    <col min="14337" max="14337" width="5.85546875" style="194" customWidth="1"/>
    <col min="14338" max="14338" width="47.28515625" style="194" customWidth="1"/>
    <col min="14339" max="14339" width="14" style="194" customWidth="1"/>
    <col min="14340" max="14340" width="47.28515625" style="194" customWidth="1"/>
    <col min="14341" max="14341" width="14" style="194" customWidth="1"/>
    <col min="14342" max="14342" width="4.140625" style="194" customWidth="1"/>
    <col min="14343" max="14592" width="9.140625" style="194"/>
    <col min="14593" max="14593" width="5.85546875" style="194" customWidth="1"/>
    <col min="14594" max="14594" width="47.28515625" style="194" customWidth="1"/>
    <col min="14595" max="14595" width="14" style="194" customWidth="1"/>
    <col min="14596" max="14596" width="47.28515625" style="194" customWidth="1"/>
    <col min="14597" max="14597" width="14" style="194" customWidth="1"/>
    <col min="14598" max="14598" width="4.140625" style="194" customWidth="1"/>
    <col min="14599" max="14848" width="9.140625" style="194"/>
    <col min="14849" max="14849" width="5.85546875" style="194" customWidth="1"/>
    <col min="14850" max="14850" width="47.28515625" style="194" customWidth="1"/>
    <col min="14851" max="14851" width="14" style="194" customWidth="1"/>
    <col min="14852" max="14852" width="47.28515625" style="194" customWidth="1"/>
    <col min="14853" max="14853" width="14" style="194" customWidth="1"/>
    <col min="14854" max="14854" width="4.140625" style="194" customWidth="1"/>
    <col min="14855" max="15104" width="9.140625" style="194"/>
    <col min="15105" max="15105" width="5.85546875" style="194" customWidth="1"/>
    <col min="15106" max="15106" width="47.28515625" style="194" customWidth="1"/>
    <col min="15107" max="15107" width="14" style="194" customWidth="1"/>
    <col min="15108" max="15108" width="47.28515625" style="194" customWidth="1"/>
    <col min="15109" max="15109" width="14" style="194" customWidth="1"/>
    <col min="15110" max="15110" width="4.140625" style="194" customWidth="1"/>
    <col min="15111" max="15360" width="9.140625" style="194"/>
    <col min="15361" max="15361" width="5.85546875" style="194" customWidth="1"/>
    <col min="15362" max="15362" width="47.28515625" style="194" customWidth="1"/>
    <col min="15363" max="15363" width="14" style="194" customWidth="1"/>
    <col min="15364" max="15364" width="47.28515625" style="194" customWidth="1"/>
    <col min="15365" max="15365" width="14" style="194" customWidth="1"/>
    <col min="15366" max="15366" width="4.140625" style="194" customWidth="1"/>
    <col min="15367" max="15616" width="9.140625" style="194"/>
    <col min="15617" max="15617" width="5.85546875" style="194" customWidth="1"/>
    <col min="15618" max="15618" width="47.28515625" style="194" customWidth="1"/>
    <col min="15619" max="15619" width="14" style="194" customWidth="1"/>
    <col min="15620" max="15620" width="47.28515625" style="194" customWidth="1"/>
    <col min="15621" max="15621" width="14" style="194" customWidth="1"/>
    <col min="15622" max="15622" width="4.140625" style="194" customWidth="1"/>
    <col min="15623" max="15872" width="9.140625" style="194"/>
    <col min="15873" max="15873" width="5.85546875" style="194" customWidth="1"/>
    <col min="15874" max="15874" width="47.28515625" style="194" customWidth="1"/>
    <col min="15875" max="15875" width="14" style="194" customWidth="1"/>
    <col min="15876" max="15876" width="47.28515625" style="194" customWidth="1"/>
    <col min="15877" max="15877" width="14" style="194" customWidth="1"/>
    <col min="15878" max="15878" width="4.140625" style="194" customWidth="1"/>
    <col min="15879" max="16128" width="9.140625" style="194"/>
    <col min="16129" max="16129" width="5.85546875" style="194" customWidth="1"/>
    <col min="16130" max="16130" width="47.28515625" style="194" customWidth="1"/>
    <col min="16131" max="16131" width="14" style="194" customWidth="1"/>
    <col min="16132" max="16132" width="47.28515625" style="194" customWidth="1"/>
    <col min="16133" max="16133" width="14" style="194" customWidth="1"/>
    <col min="16134" max="16134" width="4.140625" style="194" customWidth="1"/>
    <col min="16135" max="16384" width="9.140625" style="194"/>
  </cols>
  <sheetData>
    <row r="3" spans="1:6" ht="15.75" thickBot="1" x14ac:dyDescent="0.3">
      <c r="E3" s="102" t="s">
        <v>249</v>
      </c>
      <c r="F3" s="196"/>
    </row>
    <row r="4" spans="1:6" ht="18" customHeight="1" thickBot="1" x14ac:dyDescent="0.3">
      <c r="A4" s="197" t="s">
        <v>2</v>
      </c>
      <c r="B4" s="198" t="s">
        <v>254</v>
      </c>
      <c r="C4" s="199"/>
      <c r="D4" s="198" t="s">
        <v>257</v>
      </c>
      <c r="E4" s="200"/>
      <c r="F4" s="196"/>
    </row>
    <row r="5" spans="1:6" s="205" customFormat="1" ht="35.25" customHeight="1" thickBot="1" x14ac:dyDescent="0.3">
      <c r="A5" s="201"/>
      <c r="B5" s="202" t="s">
        <v>269</v>
      </c>
      <c r="C5" s="203" t="s">
        <v>412</v>
      </c>
      <c r="D5" s="202" t="s">
        <v>269</v>
      </c>
      <c r="E5" s="204" t="s">
        <v>412</v>
      </c>
      <c r="F5" s="196"/>
    </row>
    <row r="6" spans="1:6" s="210" customFormat="1" ht="12" customHeight="1" thickBot="1" x14ac:dyDescent="0.3">
      <c r="A6" s="206" t="s">
        <v>240</v>
      </c>
      <c r="B6" s="207" t="s">
        <v>241</v>
      </c>
      <c r="C6" s="208" t="s">
        <v>242</v>
      </c>
      <c r="D6" s="207" t="s">
        <v>250</v>
      </c>
      <c r="E6" s="209" t="s">
        <v>251</v>
      </c>
      <c r="F6" s="196"/>
    </row>
    <row r="7" spans="1:6" ht="12.95" customHeight="1" x14ac:dyDescent="0.25">
      <c r="A7" s="211" t="s">
        <v>4</v>
      </c>
      <c r="B7" s="212" t="s">
        <v>270</v>
      </c>
      <c r="C7" s="213">
        <v>50026</v>
      </c>
      <c r="D7" s="212" t="s">
        <v>271</v>
      </c>
      <c r="E7" s="214">
        <v>66233</v>
      </c>
      <c r="F7" s="196"/>
    </row>
    <row r="8" spans="1:6" ht="12.95" customHeight="1" x14ac:dyDescent="0.25">
      <c r="A8" s="215" t="s">
        <v>17</v>
      </c>
      <c r="B8" s="216" t="s">
        <v>272</v>
      </c>
      <c r="C8" s="217">
        <v>53855</v>
      </c>
      <c r="D8" s="216" t="s">
        <v>166</v>
      </c>
      <c r="E8" s="218">
        <v>12740</v>
      </c>
      <c r="F8" s="196"/>
    </row>
    <row r="9" spans="1:6" ht="12.95" customHeight="1" x14ac:dyDescent="0.25">
      <c r="A9" s="215" t="s">
        <v>31</v>
      </c>
      <c r="B9" s="216" t="s">
        <v>273</v>
      </c>
      <c r="C9" s="217">
        <v>0</v>
      </c>
      <c r="D9" s="216" t="s">
        <v>274</v>
      </c>
      <c r="E9" s="218">
        <v>36858</v>
      </c>
      <c r="F9" s="196"/>
    </row>
    <row r="10" spans="1:6" ht="12.95" customHeight="1" x14ac:dyDescent="0.25">
      <c r="A10" s="215" t="s">
        <v>211</v>
      </c>
      <c r="B10" s="216" t="s">
        <v>275</v>
      </c>
      <c r="C10" s="217">
        <v>8700</v>
      </c>
      <c r="D10" s="216" t="s">
        <v>168</v>
      </c>
      <c r="E10" s="218">
        <v>1315</v>
      </c>
      <c r="F10" s="196"/>
    </row>
    <row r="11" spans="1:6" ht="12.95" customHeight="1" x14ac:dyDescent="0.25">
      <c r="A11" s="215" t="s">
        <v>59</v>
      </c>
      <c r="B11" s="219" t="s">
        <v>276</v>
      </c>
      <c r="C11" s="217">
        <v>0</v>
      </c>
      <c r="D11" s="216" t="s">
        <v>170</v>
      </c>
      <c r="E11" s="218">
        <v>6033</v>
      </c>
      <c r="F11" s="196"/>
    </row>
    <row r="12" spans="1:6" ht="12.95" customHeight="1" x14ac:dyDescent="0.25">
      <c r="A12" s="215" t="s">
        <v>81</v>
      </c>
      <c r="B12" s="216" t="s">
        <v>277</v>
      </c>
      <c r="C12" s="220"/>
      <c r="D12" s="216" t="s">
        <v>278</v>
      </c>
      <c r="E12" s="218">
        <v>2000</v>
      </c>
      <c r="F12" s="196"/>
    </row>
    <row r="13" spans="1:6" ht="12.95" customHeight="1" x14ac:dyDescent="0.25">
      <c r="A13" s="215" t="s">
        <v>222</v>
      </c>
      <c r="B13" s="216" t="s">
        <v>80</v>
      </c>
      <c r="C13" s="217">
        <v>12598</v>
      </c>
      <c r="D13" s="221"/>
      <c r="E13" s="218"/>
      <c r="F13" s="196"/>
    </row>
    <row r="14" spans="1:6" ht="12.95" customHeight="1" x14ac:dyDescent="0.25">
      <c r="A14" s="215" t="s">
        <v>103</v>
      </c>
      <c r="B14" s="221"/>
      <c r="C14" s="217"/>
      <c r="D14" s="221"/>
      <c r="E14" s="218"/>
      <c r="F14" s="196"/>
    </row>
    <row r="15" spans="1:6" ht="12.95" customHeight="1" x14ac:dyDescent="0.25">
      <c r="A15" s="215" t="s">
        <v>113</v>
      </c>
      <c r="B15" s="222"/>
      <c r="C15" s="220"/>
      <c r="D15" s="221"/>
      <c r="E15" s="218"/>
      <c r="F15" s="196"/>
    </row>
    <row r="16" spans="1:6" ht="12.95" customHeight="1" x14ac:dyDescent="0.25">
      <c r="A16" s="215" t="s">
        <v>234</v>
      </c>
      <c r="B16" s="221"/>
      <c r="C16" s="217"/>
      <c r="D16" s="221"/>
      <c r="E16" s="218"/>
      <c r="F16" s="196"/>
    </row>
    <row r="17" spans="1:6" ht="12.95" customHeight="1" x14ac:dyDescent="0.25">
      <c r="A17" s="215" t="s">
        <v>279</v>
      </c>
      <c r="B17" s="221"/>
      <c r="C17" s="217"/>
      <c r="D17" s="221"/>
      <c r="E17" s="218"/>
      <c r="F17" s="196"/>
    </row>
    <row r="18" spans="1:6" ht="12.95" customHeight="1" thickBot="1" x14ac:dyDescent="0.3">
      <c r="A18" s="215" t="s">
        <v>280</v>
      </c>
      <c r="B18" s="223"/>
      <c r="C18" s="224"/>
      <c r="D18" s="221"/>
      <c r="E18" s="225"/>
      <c r="F18" s="196"/>
    </row>
    <row r="19" spans="1:6" ht="15.95" customHeight="1" thickBot="1" x14ac:dyDescent="0.3">
      <c r="A19" s="226" t="s">
        <v>281</v>
      </c>
      <c r="B19" s="227" t="s">
        <v>282</v>
      </c>
      <c r="C19" s="228">
        <f>+C7+C8+C10+C11+C13+C14+C15+C16+C17+C18</f>
        <v>125179</v>
      </c>
      <c r="D19" s="227" t="s">
        <v>283</v>
      </c>
      <c r="E19" s="229">
        <f>SUM(E7:E18)</f>
        <v>125179</v>
      </c>
      <c r="F19" s="196"/>
    </row>
    <row r="20" spans="1:6" ht="12.95" customHeight="1" x14ac:dyDescent="0.25">
      <c r="A20" s="230" t="s">
        <v>284</v>
      </c>
      <c r="B20" s="231" t="s">
        <v>285</v>
      </c>
      <c r="C20" s="232">
        <f>+C21+C22+C23+C24</f>
        <v>0</v>
      </c>
      <c r="D20" s="233" t="s">
        <v>286</v>
      </c>
      <c r="E20" s="234"/>
      <c r="F20" s="196"/>
    </row>
    <row r="21" spans="1:6" ht="12.95" customHeight="1" x14ac:dyDescent="0.25">
      <c r="A21" s="235" t="s">
        <v>287</v>
      </c>
      <c r="B21" s="233" t="s">
        <v>288</v>
      </c>
      <c r="C21" s="236"/>
      <c r="D21" s="233" t="s">
        <v>289</v>
      </c>
      <c r="E21" s="237"/>
      <c r="F21" s="196"/>
    </row>
    <row r="22" spans="1:6" ht="12.95" customHeight="1" x14ac:dyDescent="0.25">
      <c r="A22" s="235" t="s">
        <v>290</v>
      </c>
      <c r="B22" s="233" t="s">
        <v>291</v>
      </c>
      <c r="C22" s="236"/>
      <c r="D22" s="233" t="s">
        <v>292</v>
      </c>
      <c r="E22" s="237"/>
      <c r="F22" s="196"/>
    </row>
    <row r="23" spans="1:6" ht="12.95" customHeight="1" x14ac:dyDescent="0.25">
      <c r="A23" s="235" t="s">
        <v>293</v>
      </c>
      <c r="B23" s="233" t="s">
        <v>294</v>
      </c>
      <c r="C23" s="236"/>
      <c r="D23" s="233" t="s">
        <v>295</v>
      </c>
      <c r="E23" s="237"/>
      <c r="F23" s="196"/>
    </row>
    <row r="24" spans="1:6" ht="12.95" customHeight="1" x14ac:dyDescent="0.25">
      <c r="A24" s="235" t="s">
        <v>296</v>
      </c>
      <c r="B24" s="233" t="s">
        <v>297</v>
      </c>
      <c r="C24" s="236"/>
      <c r="D24" s="231" t="s">
        <v>298</v>
      </c>
      <c r="E24" s="237"/>
      <c r="F24" s="196"/>
    </row>
    <row r="25" spans="1:6" ht="12.95" customHeight="1" x14ac:dyDescent="0.25">
      <c r="A25" s="235" t="s">
        <v>299</v>
      </c>
      <c r="B25" s="233" t="s">
        <v>300</v>
      </c>
      <c r="C25" s="238">
        <f>C26</f>
        <v>0</v>
      </c>
      <c r="D25" s="233" t="s">
        <v>301</v>
      </c>
      <c r="E25" s="237"/>
      <c r="F25" s="196"/>
    </row>
    <row r="26" spans="1:6" ht="12.95" customHeight="1" x14ac:dyDescent="0.25">
      <c r="A26" s="230" t="s">
        <v>302</v>
      </c>
      <c r="B26" s="231" t="s">
        <v>303</v>
      </c>
      <c r="C26" s="239">
        <v>0</v>
      </c>
      <c r="D26" s="212" t="s">
        <v>304</v>
      </c>
      <c r="E26" s="234"/>
      <c r="F26" s="196"/>
    </row>
    <row r="27" spans="1:6" ht="12.95" customHeight="1" thickBot="1" x14ac:dyDescent="0.3">
      <c r="A27" s="235" t="s">
        <v>305</v>
      </c>
      <c r="B27" s="233" t="s">
        <v>306</v>
      </c>
      <c r="C27" s="236"/>
      <c r="D27" s="221"/>
      <c r="E27" s="237"/>
      <c r="F27" s="196"/>
    </row>
    <row r="28" spans="1:6" ht="15.95" customHeight="1" thickBot="1" x14ac:dyDescent="0.3">
      <c r="A28" s="226" t="s">
        <v>307</v>
      </c>
      <c r="B28" s="227" t="s">
        <v>308</v>
      </c>
      <c r="C28" s="228">
        <f>+C20+C25</f>
        <v>0</v>
      </c>
      <c r="D28" s="227" t="s">
        <v>309</v>
      </c>
      <c r="E28" s="229">
        <f>SUM(E20:E27)</f>
        <v>0</v>
      </c>
      <c r="F28" s="196"/>
    </row>
    <row r="29" spans="1:6" ht="15.75" thickBot="1" x14ac:dyDescent="0.3">
      <c r="A29" s="226" t="s">
        <v>310</v>
      </c>
      <c r="B29" s="240" t="s">
        <v>311</v>
      </c>
      <c r="C29" s="241">
        <f>+C19+C28</f>
        <v>125179</v>
      </c>
      <c r="D29" s="240" t="s">
        <v>312</v>
      </c>
      <c r="E29" s="241">
        <f>+E19+E28</f>
        <v>125179</v>
      </c>
      <c r="F29" s="196"/>
    </row>
    <row r="30" spans="1:6" ht="15.75" thickBot="1" x14ac:dyDescent="0.3">
      <c r="A30" s="226" t="s">
        <v>313</v>
      </c>
      <c r="B30" s="240" t="s">
        <v>314</v>
      </c>
      <c r="C30" s="241" t="str">
        <f>IF(C19-E19&lt;0,E19-C19,"-")</f>
        <v>-</v>
      </c>
      <c r="D30" s="240" t="s">
        <v>315</v>
      </c>
      <c r="E30" s="241" t="str">
        <f>IF(C19-E19&gt;0,C19-E19,"-")</f>
        <v>-</v>
      </c>
      <c r="F30" s="196"/>
    </row>
    <row r="31" spans="1:6" ht="15.75" thickBot="1" x14ac:dyDescent="0.3">
      <c r="A31" s="226" t="s">
        <v>316</v>
      </c>
      <c r="B31" s="240" t="s">
        <v>317</v>
      </c>
      <c r="C31" s="241" t="str">
        <f>IF(C19+C20-E29&lt;0,E29-(C19+C20),"-")</f>
        <v>-</v>
      </c>
      <c r="D31" s="240" t="s">
        <v>318</v>
      </c>
      <c r="E31" s="241" t="str">
        <f>IF(C19+C20-E29&gt;0,C19+C20-E29,"-")</f>
        <v>-</v>
      </c>
      <c r="F31" s="196"/>
    </row>
    <row r="32" spans="1:6" ht="18.75" x14ac:dyDescent="0.25">
      <c r="B32" s="242"/>
      <c r="C32" s="242"/>
      <c r="D32" s="242"/>
    </row>
  </sheetData>
  <mergeCells count="3">
    <mergeCell ref="F3:F31"/>
    <mergeCell ref="A4:A5"/>
    <mergeCell ref="B32:D3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&amp;C&amp;"-,Félkövér"&amp;9Tiszagyulaháza Község 2016. évi működési bevételeinek és kiadásainak mérlege&amp;R&amp;"-,Dőlt"&amp;8 5.melléklet a 2/2016.(II.22.)Önkormányzati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zoomScaleNormal="100" workbookViewId="0">
      <selection activeCell="B1" sqref="B1"/>
    </sheetView>
  </sheetViews>
  <sheetFormatPr defaultRowHeight="15" x14ac:dyDescent="0.25"/>
  <cols>
    <col min="1" max="1" width="5.85546875" style="194" customWidth="1"/>
    <col min="2" max="2" width="47.28515625" style="195" customWidth="1"/>
    <col min="3" max="3" width="14" style="194" customWidth="1"/>
    <col min="4" max="4" width="47.28515625" style="194" customWidth="1"/>
    <col min="5" max="5" width="14" style="194" customWidth="1"/>
    <col min="6" max="6" width="4.140625" style="194" customWidth="1"/>
    <col min="7" max="256" width="9.140625" style="194"/>
    <col min="257" max="257" width="5.85546875" style="194" customWidth="1"/>
    <col min="258" max="258" width="47.28515625" style="194" customWidth="1"/>
    <col min="259" max="259" width="14" style="194" customWidth="1"/>
    <col min="260" max="260" width="47.28515625" style="194" customWidth="1"/>
    <col min="261" max="261" width="14" style="194" customWidth="1"/>
    <col min="262" max="262" width="4.140625" style="194" customWidth="1"/>
    <col min="263" max="512" width="9.140625" style="194"/>
    <col min="513" max="513" width="5.85546875" style="194" customWidth="1"/>
    <col min="514" max="514" width="47.28515625" style="194" customWidth="1"/>
    <col min="515" max="515" width="14" style="194" customWidth="1"/>
    <col min="516" max="516" width="47.28515625" style="194" customWidth="1"/>
    <col min="517" max="517" width="14" style="194" customWidth="1"/>
    <col min="518" max="518" width="4.140625" style="194" customWidth="1"/>
    <col min="519" max="768" width="9.140625" style="194"/>
    <col min="769" max="769" width="5.85546875" style="194" customWidth="1"/>
    <col min="770" max="770" width="47.28515625" style="194" customWidth="1"/>
    <col min="771" max="771" width="14" style="194" customWidth="1"/>
    <col min="772" max="772" width="47.28515625" style="194" customWidth="1"/>
    <col min="773" max="773" width="14" style="194" customWidth="1"/>
    <col min="774" max="774" width="4.140625" style="194" customWidth="1"/>
    <col min="775" max="1024" width="9.140625" style="194"/>
    <col min="1025" max="1025" width="5.85546875" style="194" customWidth="1"/>
    <col min="1026" max="1026" width="47.28515625" style="194" customWidth="1"/>
    <col min="1027" max="1027" width="14" style="194" customWidth="1"/>
    <col min="1028" max="1028" width="47.28515625" style="194" customWidth="1"/>
    <col min="1029" max="1029" width="14" style="194" customWidth="1"/>
    <col min="1030" max="1030" width="4.140625" style="194" customWidth="1"/>
    <col min="1031" max="1280" width="9.140625" style="194"/>
    <col min="1281" max="1281" width="5.85546875" style="194" customWidth="1"/>
    <col min="1282" max="1282" width="47.28515625" style="194" customWidth="1"/>
    <col min="1283" max="1283" width="14" style="194" customWidth="1"/>
    <col min="1284" max="1284" width="47.28515625" style="194" customWidth="1"/>
    <col min="1285" max="1285" width="14" style="194" customWidth="1"/>
    <col min="1286" max="1286" width="4.140625" style="194" customWidth="1"/>
    <col min="1287" max="1536" width="9.140625" style="194"/>
    <col min="1537" max="1537" width="5.85546875" style="194" customWidth="1"/>
    <col min="1538" max="1538" width="47.28515625" style="194" customWidth="1"/>
    <col min="1539" max="1539" width="14" style="194" customWidth="1"/>
    <col min="1540" max="1540" width="47.28515625" style="194" customWidth="1"/>
    <col min="1541" max="1541" width="14" style="194" customWidth="1"/>
    <col min="1542" max="1542" width="4.140625" style="194" customWidth="1"/>
    <col min="1543" max="1792" width="9.140625" style="194"/>
    <col min="1793" max="1793" width="5.85546875" style="194" customWidth="1"/>
    <col min="1794" max="1794" width="47.28515625" style="194" customWidth="1"/>
    <col min="1795" max="1795" width="14" style="194" customWidth="1"/>
    <col min="1796" max="1796" width="47.28515625" style="194" customWidth="1"/>
    <col min="1797" max="1797" width="14" style="194" customWidth="1"/>
    <col min="1798" max="1798" width="4.140625" style="194" customWidth="1"/>
    <col min="1799" max="2048" width="9.140625" style="194"/>
    <col min="2049" max="2049" width="5.85546875" style="194" customWidth="1"/>
    <col min="2050" max="2050" width="47.28515625" style="194" customWidth="1"/>
    <col min="2051" max="2051" width="14" style="194" customWidth="1"/>
    <col min="2052" max="2052" width="47.28515625" style="194" customWidth="1"/>
    <col min="2053" max="2053" width="14" style="194" customWidth="1"/>
    <col min="2054" max="2054" width="4.140625" style="194" customWidth="1"/>
    <col min="2055" max="2304" width="9.140625" style="194"/>
    <col min="2305" max="2305" width="5.85546875" style="194" customWidth="1"/>
    <col min="2306" max="2306" width="47.28515625" style="194" customWidth="1"/>
    <col min="2307" max="2307" width="14" style="194" customWidth="1"/>
    <col min="2308" max="2308" width="47.28515625" style="194" customWidth="1"/>
    <col min="2309" max="2309" width="14" style="194" customWidth="1"/>
    <col min="2310" max="2310" width="4.140625" style="194" customWidth="1"/>
    <col min="2311" max="2560" width="9.140625" style="194"/>
    <col min="2561" max="2561" width="5.85546875" style="194" customWidth="1"/>
    <col min="2562" max="2562" width="47.28515625" style="194" customWidth="1"/>
    <col min="2563" max="2563" width="14" style="194" customWidth="1"/>
    <col min="2564" max="2564" width="47.28515625" style="194" customWidth="1"/>
    <col min="2565" max="2565" width="14" style="194" customWidth="1"/>
    <col min="2566" max="2566" width="4.140625" style="194" customWidth="1"/>
    <col min="2567" max="2816" width="9.140625" style="194"/>
    <col min="2817" max="2817" width="5.85546875" style="194" customWidth="1"/>
    <col min="2818" max="2818" width="47.28515625" style="194" customWidth="1"/>
    <col min="2819" max="2819" width="14" style="194" customWidth="1"/>
    <col min="2820" max="2820" width="47.28515625" style="194" customWidth="1"/>
    <col min="2821" max="2821" width="14" style="194" customWidth="1"/>
    <col min="2822" max="2822" width="4.140625" style="194" customWidth="1"/>
    <col min="2823" max="3072" width="9.140625" style="194"/>
    <col min="3073" max="3073" width="5.85546875" style="194" customWidth="1"/>
    <col min="3074" max="3074" width="47.28515625" style="194" customWidth="1"/>
    <col min="3075" max="3075" width="14" style="194" customWidth="1"/>
    <col min="3076" max="3076" width="47.28515625" style="194" customWidth="1"/>
    <col min="3077" max="3077" width="14" style="194" customWidth="1"/>
    <col min="3078" max="3078" width="4.140625" style="194" customWidth="1"/>
    <col min="3079" max="3328" width="9.140625" style="194"/>
    <col min="3329" max="3329" width="5.85546875" style="194" customWidth="1"/>
    <col min="3330" max="3330" width="47.28515625" style="194" customWidth="1"/>
    <col min="3331" max="3331" width="14" style="194" customWidth="1"/>
    <col min="3332" max="3332" width="47.28515625" style="194" customWidth="1"/>
    <col min="3333" max="3333" width="14" style="194" customWidth="1"/>
    <col min="3334" max="3334" width="4.140625" style="194" customWidth="1"/>
    <col min="3335" max="3584" width="9.140625" style="194"/>
    <col min="3585" max="3585" width="5.85546875" style="194" customWidth="1"/>
    <col min="3586" max="3586" width="47.28515625" style="194" customWidth="1"/>
    <col min="3587" max="3587" width="14" style="194" customWidth="1"/>
    <col min="3588" max="3588" width="47.28515625" style="194" customWidth="1"/>
    <col min="3589" max="3589" width="14" style="194" customWidth="1"/>
    <col min="3590" max="3590" width="4.140625" style="194" customWidth="1"/>
    <col min="3591" max="3840" width="9.140625" style="194"/>
    <col min="3841" max="3841" width="5.85546875" style="194" customWidth="1"/>
    <col min="3842" max="3842" width="47.28515625" style="194" customWidth="1"/>
    <col min="3843" max="3843" width="14" style="194" customWidth="1"/>
    <col min="3844" max="3844" width="47.28515625" style="194" customWidth="1"/>
    <col min="3845" max="3845" width="14" style="194" customWidth="1"/>
    <col min="3846" max="3846" width="4.140625" style="194" customWidth="1"/>
    <col min="3847" max="4096" width="9.140625" style="194"/>
    <col min="4097" max="4097" width="5.85546875" style="194" customWidth="1"/>
    <col min="4098" max="4098" width="47.28515625" style="194" customWidth="1"/>
    <col min="4099" max="4099" width="14" style="194" customWidth="1"/>
    <col min="4100" max="4100" width="47.28515625" style="194" customWidth="1"/>
    <col min="4101" max="4101" width="14" style="194" customWidth="1"/>
    <col min="4102" max="4102" width="4.140625" style="194" customWidth="1"/>
    <col min="4103" max="4352" width="9.140625" style="194"/>
    <col min="4353" max="4353" width="5.85546875" style="194" customWidth="1"/>
    <col min="4354" max="4354" width="47.28515625" style="194" customWidth="1"/>
    <col min="4355" max="4355" width="14" style="194" customWidth="1"/>
    <col min="4356" max="4356" width="47.28515625" style="194" customWidth="1"/>
    <col min="4357" max="4357" width="14" style="194" customWidth="1"/>
    <col min="4358" max="4358" width="4.140625" style="194" customWidth="1"/>
    <col min="4359" max="4608" width="9.140625" style="194"/>
    <col min="4609" max="4609" width="5.85546875" style="194" customWidth="1"/>
    <col min="4610" max="4610" width="47.28515625" style="194" customWidth="1"/>
    <col min="4611" max="4611" width="14" style="194" customWidth="1"/>
    <col min="4612" max="4612" width="47.28515625" style="194" customWidth="1"/>
    <col min="4613" max="4613" width="14" style="194" customWidth="1"/>
    <col min="4614" max="4614" width="4.140625" style="194" customWidth="1"/>
    <col min="4615" max="4864" width="9.140625" style="194"/>
    <col min="4865" max="4865" width="5.85546875" style="194" customWidth="1"/>
    <col min="4866" max="4866" width="47.28515625" style="194" customWidth="1"/>
    <col min="4867" max="4867" width="14" style="194" customWidth="1"/>
    <col min="4868" max="4868" width="47.28515625" style="194" customWidth="1"/>
    <col min="4869" max="4869" width="14" style="194" customWidth="1"/>
    <col min="4870" max="4870" width="4.140625" style="194" customWidth="1"/>
    <col min="4871" max="5120" width="9.140625" style="194"/>
    <col min="5121" max="5121" width="5.85546875" style="194" customWidth="1"/>
    <col min="5122" max="5122" width="47.28515625" style="194" customWidth="1"/>
    <col min="5123" max="5123" width="14" style="194" customWidth="1"/>
    <col min="5124" max="5124" width="47.28515625" style="194" customWidth="1"/>
    <col min="5125" max="5125" width="14" style="194" customWidth="1"/>
    <col min="5126" max="5126" width="4.140625" style="194" customWidth="1"/>
    <col min="5127" max="5376" width="9.140625" style="194"/>
    <col min="5377" max="5377" width="5.85546875" style="194" customWidth="1"/>
    <col min="5378" max="5378" width="47.28515625" style="194" customWidth="1"/>
    <col min="5379" max="5379" width="14" style="194" customWidth="1"/>
    <col min="5380" max="5380" width="47.28515625" style="194" customWidth="1"/>
    <col min="5381" max="5381" width="14" style="194" customWidth="1"/>
    <col min="5382" max="5382" width="4.140625" style="194" customWidth="1"/>
    <col min="5383" max="5632" width="9.140625" style="194"/>
    <col min="5633" max="5633" width="5.85546875" style="194" customWidth="1"/>
    <col min="5634" max="5634" width="47.28515625" style="194" customWidth="1"/>
    <col min="5635" max="5635" width="14" style="194" customWidth="1"/>
    <col min="5636" max="5636" width="47.28515625" style="194" customWidth="1"/>
    <col min="5637" max="5637" width="14" style="194" customWidth="1"/>
    <col min="5638" max="5638" width="4.140625" style="194" customWidth="1"/>
    <col min="5639" max="5888" width="9.140625" style="194"/>
    <col min="5889" max="5889" width="5.85546875" style="194" customWidth="1"/>
    <col min="5890" max="5890" width="47.28515625" style="194" customWidth="1"/>
    <col min="5891" max="5891" width="14" style="194" customWidth="1"/>
    <col min="5892" max="5892" width="47.28515625" style="194" customWidth="1"/>
    <col min="5893" max="5893" width="14" style="194" customWidth="1"/>
    <col min="5894" max="5894" width="4.140625" style="194" customWidth="1"/>
    <col min="5895" max="6144" width="9.140625" style="194"/>
    <col min="6145" max="6145" width="5.85546875" style="194" customWidth="1"/>
    <col min="6146" max="6146" width="47.28515625" style="194" customWidth="1"/>
    <col min="6147" max="6147" width="14" style="194" customWidth="1"/>
    <col min="6148" max="6148" width="47.28515625" style="194" customWidth="1"/>
    <col min="6149" max="6149" width="14" style="194" customWidth="1"/>
    <col min="6150" max="6150" width="4.140625" style="194" customWidth="1"/>
    <col min="6151" max="6400" width="9.140625" style="194"/>
    <col min="6401" max="6401" width="5.85546875" style="194" customWidth="1"/>
    <col min="6402" max="6402" width="47.28515625" style="194" customWidth="1"/>
    <col min="6403" max="6403" width="14" style="194" customWidth="1"/>
    <col min="6404" max="6404" width="47.28515625" style="194" customWidth="1"/>
    <col min="6405" max="6405" width="14" style="194" customWidth="1"/>
    <col min="6406" max="6406" width="4.140625" style="194" customWidth="1"/>
    <col min="6407" max="6656" width="9.140625" style="194"/>
    <col min="6657" max="6657" width="5.85546875" style="194" customWidth="1"/>
    <col min="6658" max="6658" width="47.28515625" style="194" customWidth="1"/>
    <col min="6659" max="6659" width="14" style="194" customWidth="1"/>
    <col min="6660" max="6660" width="47.28515625" style="194" customWidth="1"/>
    <col min="6661" max="6661" width="14" style="194" customWidth="1"/>
    <col min="6662" max="6662" width="4.140625" style="194" customWidth="1"/>
    <col min="6663" max="6912" width="9.140625" style="194"/>
    <col min="6913" max="6913" width="5.85546875" style="194" customWidth="1"/>
    <col min="6914" max="6914" width="47.28515625" style="194" customWidth="1"/>
    <col min="6915" max="6915" width="14" style="194" customWidth="1"/>
    <col min="6916" max="6916" width="47.28515625" style="194" customWidth="1"/>
    <col min="6917" max="6917" width="14" style="194" customWidth="1"/>
    <col min="6918" max="6918" width="4.140625" style="194" customWidth="1"/>
    <col min="6919" max="7168" width="9.140625" style="194"/>
    <col min="7169" max="7169" width="5.85546875" style="194" customWidth="1"/>
    <col min="7170" max="7170" width="47.28515625" style="194" customWidth="1"/>
    <col min="7171" max="7171" width="14" style="194" customWidth="1"/>
    <col min="7172" max="7172" width="47.28515625" style="194" customWidth="1"/>
    <col min="7173" max="7173" width="14" style="194" customWidth="1"/>
    <col min="7174" max="7174" width="4.140625" style="194" customWidth="1"/>
    <col min="7175" max="7424" width="9.140625" style="194"/>
    <col min="7425" max="7425" width="5.85546875" style="194" customWidth="1"/>
    <col min="7426" max="7426" width="47.28515625" style="194" customWidth="1"/>
    <col min="7427" max="7427" width="14" style="194" customWidth="1"/>
    <col min="7428" max="7428" width="47.28515625" style="194" customWidth="1"/>
    <col min="7429" max="7429" width="14" style="194" customWidth="1"/>
    <col min="7430" max="7430" width="4.140625" style="194" customWidth="1"/>
    <col min="7431" max="7680" width="9.140625" style="194"/>
    <col min="7681" max="7681" width="5.85546875" style="194" customWidth="1"/>
    <col min="7682" max="7682" width="47.28515625" style="194" customWidth="1"/>
    <col min="7683" max="7683" width="14" style="194" customWidth="1"/>
    <col min="7684" max="7684" width="47.28515625" style="194" customWidth="1"/>
    <col min="7685" max="7685" width="14" style="194" customWidth="1"/>
    <col min="7686" max="7686" width="4.140625" style="194" customWidth="1"/>
    <col min="7687" max="7936" width="9.140625" style="194"/>
    <col min="7937" max="7937" width="5.85546875" style="194" customWidth="1"/>
    <col min="7938" max="7938" width="47.28515625" style="194" customWidth="1"/>
    <col min="7939" max="7939" width="14" style="194" customWidth="1"/>
    <col min="7940" max="7940" width="47.28515625" style="194" customWidth="1"/>
    <col min="7941" max="7941" width="14" style="194" customWidth="1"/>
    <col min="7942" max="7942" width="4.140625" style="194" customWidth="1"/>
    <col min="7943" max="8192" width="9.140625" style="194"/>
    <col min="8193" max="8193" width="5.85546875" style="194" customWidth="1"/>
    <col min="8194" max="8194" width="47.28515625" style="194" customWidth="1"/>
    <col min="8195" max="8195" width="14" style="194" customWidth="1"/>
    <col min="8196" max="8196" width="47.28515625" style="194" customWidth="1"/>
    <col min="8197" max="8197" width="14" style="194" customWidth="1"/>
    <col min="8198" max="8198" width="4.140625" style="194" customWidth="1"/>
    <col min="8199" max="8448" width="9.140625" style="194"/>
    <col min="8449" max="8449" width="5.85546875" style="194" customWidth="1"/>
    <col min="8450" max="8450" width="47.28515625" style="194" customWidth="1"/>
    <col min="8451" max="8451" width="14" style="194" customWidth="1"/>
    <col min="8452" max="8452" width="47.28515625" style="194" customWidth="1"/>
    <col min="8453" max="8453" width="14" style="194" customWidth="1"/>
    <col min="8454" max="8454" width="4.140625" style="194" customWidth="1"/>
    <col min="8455" max="8704" width="9.140625" style="194"/>
    <col min="8705" max="8705" width="5.85546875" style="194" customWidth="1"/>
    <col min="8706" max="8706" width="47.28515625" style="194" customWidth="1"/>
    <col min="8707" max="8707" width="14" style="194" customWidth="1"/>
    <col min="8708" max="8708" width="47.28515625" style="194" customWidth="1"/>
    <col min="8709" max="8709" width="14" style="194" customWidth="1"/>
    <col min="8710" max="8710" width="4.140625" style="194" customWidth="1"/>
    <col min="8711" max="8960" width="9.140625" style="194"/>
    <col min="8961" max="8961" width="5.85546875" style="194" customWidth="1"/>
    <col min="8962" max="8962" width="47.28515625" style="194" customWidth="1"/>
    <col min="8963" max="8963" width="14" style="194" customWidth="1"/>
    <col min="8964" max="8964" width="47.28515625" style="194" customWidth="1"/>
    <col min="8965" max="8965" width="14" style="194" customWidth="1"/>
    <col min="8966" max="8966" width="4.140625" style="194" customWidth="1"/>
    <col min="8967" max="9216" width="9.140625" style="194"/>
    <col min="9217" max="9217" width="5.85546875" style="194" customWidth="1"/>
    <col min="9218" max="9218" width="47.28515625" style="194" customWidth="1"/>
    <col min="9219" max="9219" width="14" style="194" customWidth="1"/>
    <col min="9220" max="9220" width="47.28515625" style="194" customWidth="1"/>
    <col min="9221" max="9221" width="14" style="194" customWidth="1"/>
    <col min="9222" max="9222" width="4.140625" style="194" customWidth="1"/>
    <col min="9223" max="9472" width="9.140625" style="194"/>
    <col min="9473" max="9473" width="5.85546875" style="194" customWidth="1"/>
    <col min="9474" max="9474" width="47.28515625" style="194" customWidth="1"/>
    <col min="9475" max="9475" width="14" style="194" customWidth="1"/>
    <col min="9476" max="9476" width="47.28515625" style="194" customWidth="1"/>
    <col min="9477" max="9477" width="14" style="194" customWidth="1"/>
    <col min="9478" max="9478" width="4.140625" style="194" customWidth="1"/>
    <col min="9479" max="9728" width="9.140625" style="194"/>
    <col min="9729" max="9729" width="5.85546875" style="194" customWidth="1"/>
    <col min="9730" max="9730" width="47.28515625" style="194" customWidth="1"/>
    <col min="9731" max="9731" width="14" style="194" customWidth="1"/>
    <col min="9732" max="9732" width="47.28515625" style="194" customWidth="1"/>
    <col min="9733" max="9733" width="14" style="194" customWidth="1"/>
    <col min="9734" max="9734" width="4.140625" style="194" customWidth="1"/>
    <col min="9735" max="9984" width="9.140625" style="194"/>
    <col min="9985" max="9985" width="5.85546875" style="194" customWidth="1"/>
    <col min="9986" max="9986" width="47.28515625" style="194" customWidth="1"/>
    <col min="9987" max="9987" width="14" style="194" customWidth="1"/>
    <col min="9988" max="9988" width="47.28515625" style="194" customWidth="1"/>
    <col min="9989" max="9989" width="14" style="194" customWidth="1"/>
    <col min="9990" max="9990" width="4.140625" style="194" customWidth="1"/>
    <col min="9991" max="10240" width="9.140625" style="194"/>
    <col min="10241" max="10241" width="5.85546875" style="194" customWidth="1"/>
    <col min="10242" max="10242" width="47.28515625" style="194" customWidth="1"/>
    <col min="10243" max="10243" width="14" style="194" customWidth="1"/>
    <col min="10244" max="10244" width="47.28515625" style="194" customWidth="1"/>
    <col min="10245" max="10245" width="14" style="194" customWidth="1"/>
    <col min="10246" max="10246" width="4.140625" style="194" customWidth="1"/>
    <col min="10247" max="10496" width="9.140625" style="194"/>
    <col min="10497" max="10497" width="5.85546875" style="194" customWidth="1"/>
    <col min="10498" max="10498" width="47.28515625" style="194" customWidth="1"/>
    <col min="10499" max="10499" width="14" style="194" customWidth="1"/>
    <col min="10500" max="10500" width="47.28515625" style="194" customWidth="1"/>
    <col min="10501" max="10501" width="14" style="194" customWidth="1"/>
    <col min="10502" max="10502" width="4.140625" style="194" customWidth="1"/>
    <col min="10503" max="10752" width="9.140625" style="194"/>
    <col min="10753" max="10753" width="5.85546875" style="194" customWidth="1"/>
    <col min="10754" max="10754" width="47.28515625" style="194" customWidth="1"/>
    <col min="10755" max="10755" width="14" style="194" customWidth="1"/>
    <col min="10756" max="10756" width="47.28515625" style="194" customWidth="1"/>
    <col min="10757" max="10757" width="14" style="194" customWidth="1"/>
    <col min="10758" max="10758" width="4.140625" style="194" customWidth="1"/>
    <col min="10759" max="11008" width="9.140625" style="194"/>
    <col min="11009" max="11009" width="5.85546875" style="194" customWidth="1"/>
    <col min="11010" max="11010" width="47.28515625" style="194" customWidth="1"/>
    <col min="11011" max="11011" width="14" style="194" customWidth="1"/>
    <col min="11012" max="11012" width="47.28515625" style="194" customWidth="1"/>
    <col min="11013" max="11013" width="14" style="194" customWidth="1"/>
    <col min="11014" max="11014" width="4.140625" style="194" customWidth="1"/>
    <col min="11015" max="11264" width="9.140625" style="194"/>
    <col min="11265" max="11265" width="5.85546875" style="194" customWidth="1"/>
    <col min="11266" max="11266" width="47.28515625" style="194" customWidth="1"/>
    <col min="11267" max="11267" width="14" style="194" customWidth="1"/>
    <col min="11268" max="11268" width="47.28515625" style="194" customWidth="1"/>
    <col min="11269" max="11269" width="14" style="194" customWidth="1"/>
    <col min="11270" max="11270" width="4.140625" style="194" customWidth="1"/>
    <col min="11271" max="11520" width="9.140625" style="194"/>
    <col min="11521" max="11521" width="5.85546875" style="194" customWidth="1"/>
    <col min="11522" max="11522" width="47.28515625" style="194" customWidth="1"/>
    <col min="11523" max="11523" width="14" style="194" customWidth="1"/>
    <col min="11524" max="11524" width="47.28515625" style="194" customWidth="1"/>
    <col min="11525" max="11525" width="14" style="194" customWidth="1"/>
    <col min="11526" max="11526" width="4.140625" style="194" customWidth="1"/>
    <col min="11527" max="11776" width="9.140625" style="194"/>
    <col min="11777" max="11777" width="5.85546875" style="194" customWidth="1"/>
    <col min="11778" max="11778" width="47.28515625" style="194" customWidth="1"/>
    <col min="11779" max="11779" width="14" style="194" customWidth="1"/>
    <col min="11780" max="11780" width="47.28515625" style="194" customWidth="1"/>
    <col min="11781" max="11781" width="14" style="194" customWidth="1"/>
    <col min="11782" max="11782" width="4.140625" style="194" customWidth="1"/>
    <col min="11783" max="12032" width="9.140625" style="194"/>
    <col min="12033" max="12033" width="5.85546875" style="194" customWidth="1"/>
    <col min="12034" max="12034" width="47.28515625" style="194" customWidth="1"/>
    <col min="12035" max="12035" width="14" style="194" customWidth="1"/>
    <col min="12036" max="12036" width="47.28515625" style="194" customWidth="1"/>
    <col min="12037" max="12037" width="14" style="194" customWidth="1"/>
    <col min="12038" max="12038" width="4.140625" style="194" customWidth="1"/>
    <col min="12039" max="12288" width="9.140625" style="194"/>
    <col min="12289" max="12289" width="5.85546875" style="194" customWidth="1"/>
    <col min="12290" max="12290" width="47.28515625" style="194" customWidth="1"/>
    <col min="12291" max="12291" width="14" style="194" customWidth="1"/>
    <col min="12292" max="12292" width="47.28515625" style="194" customWidth="1"/>
    <col min="12293" max="12293" width="14" style="194" customWidth="1"/>
    <col min="12294" max="12294" width="4.140625" style="194" customWidth="1"/>
    <col min="12295" max="12544" width="9.140625" style="194"/>
    <col min="12545" max="12545" width="5.85546875" style="194" customWidth="1"/>
    <col min="12546" max="12546" width="47.28515625" style="194" customWidth="1"/>
    <col min="12547" max="12547" width="14" style="194" customWidth="1"/>
    <col min="12548" max="12548" width="47.28515625" style="194" customWidth="1"/>
    <col min="12549" max="12549" width="14" style="194" customWidth="1"/>
    <col min="12550" max="12550" width="4.140625" style="194" customWidth="1"/>
    <col min="12551" max="12800" width="9.140625" style="194"/>
    <col min="12801" max="12801" width="5.85546875" style="194" customWidth="1"/>
    <col min="12802" max="12802" width="47.28515625" style="194" customWidth="1"/>
    <col min="12803" max="12803" width="14" style="194" customWidth="1"/>
    <col min="12804" max="12804" width="47.28515625" style="194" customWidth="1"/>
    <col min="12805" max="12805" width="14" style="194" customWidth="1"/>
    <col min="12806" max="12806" width="4.140625" style="194" customWidth="1"/>
    <col min="12807" max="13056" width="9.140625" style="194"/>
    <col min="13057" max="13057" width="5.85546875" style="194" customWidth="1"/>
    <col min="13058" max="13058" width="47.28515625" style="194" customWidth="1"/>
    <col min="13059" max="13059" width="14" style="194" customWidth="1"/>
    <col min="13060" max="13060" width="47.28515625" style="194" customWidth="1"/>
    <col min="13061" max="13061" width="14" style="194" customWidth="1"/>
    <col min="13062" max="13062" width="4.140625" style="194" customWidth="1"/>
    <col min="13063" max="13312" width="9.140625" style="194"/>
    <col min="13313" max="13313" width="5.85546875" style="194" customWidth="1"/>
    <col min="13314" max="13314" width="47.28515625" style="194" customWidth="1"/>
    <col min="13315" max="13315" width="14" style="194" customWidth="1"/>
    <col min="13316" max="13316" width="47.28515625" style="194" customWidth="1"/>
    <col min="13317" max="13317" width="14" style="194" customWidth="1"/>
    <col min="13318" max="13318" width="4.140625" style="194" customWidth="1"/>
    <col min="13319" max="13568" width="9.140625" style="194"/>
    <col min="13569" max="13569" width="5.85546875" style="194" customWidth="1"/>
    <col min="13570" max="13570" width="47.28515625" style="194" customWidth="1"/>
    <col min="13571" max="13571" width="14" style="194" customWidth="1"/>
    <col min="13572" max="13572" width="47.28515625" style="194" customWidth="1"/>
    <col min="13573" max="13573" width="14" style="194" customWidth="1"/>
    <col min="13574" max="13574" width="4.140625" style="194" customWidth="1"/>
    <col min="13575" max="13824" width="9.140625" style="194"/>
    <col min="13825" max="13825" width="5.85546875" style="194" customWidth="1"/>
    <col min="13826" max="13826" width="47.28515625" style="194" customWidth="1"/>
    <col min="13827" max="13827" width="14" style="194" customWidth="1"/>
    <col min="13828" max="13828" width="47.28515625" style="194" customWidth="1"/>
    <col min="13829" max="13829" width="14" style="194" customWidth="1"/>
    <col min="13830" max="13830" width="4.140625" style="194" customWidth="1"/>
    <col min="13831" max="14080" width="9.140625" style="194"/>
    <col min="14081" max="14081" width="5.85546875" style="194" customWidth="1"/>
    <col min="14082" max="14082" width="47.28515625" style="194" customWidth="1"/>
    <col min="14083" max="14083" width="14" style="194" customWidth="1"/>
    <col min="14084" max="14084" width="47.28515625" style="194" customWidth="1"/>
    <col min="14085" max="14085" width="14" style="194" customWidth="1"/>
    <col min="14086" max="14086" width="4.140625" style="194" customWidth="1"/>
    <col min="14087" max="14336" width="9.140625" style="194"/>
    <col min="14337" max="14337" width="5.85546875" style="194" customWidth="1"/>
    <col min="14338" max="14338" width="47.28515625" style="194" customWidth="1"/>
    <col min="14339" max="14339" width="14" style="194" customWidth="1"/>
    <col min="14340" max="14340" width="47.28515625" style="194" customWidth="1"/>
    <col min="14341" max="14341" width="14" style="194" customWidth="1"/>
    <col min="14342" max="14342" width="4.140625" style="194" customWidth="1"/>
    <col min="14343" max="14592" width="9.140625" style="194"/>
    <col min="14593" max="14593" width="5.85546875" style="194" customWidth="1"/>
    <col min="14594" max="14594" width="47.28515625" style="194" customWidth="1"/>
    <col min="14595" max="14595" width="14" style="194" customWidth="1"/>
    <col min="14596" max="14596" width="47.28515625" style="194" customWidth="1"/>
    <col min="14597" max="14597" width="14" style="194" customWidth="1"/>
    <col min="14598" max="14598" width="4.140625" style="194" customWidth="1"/>
    <col min="14599" max="14848" width="9.140625" style="194"/>
    <col min="14849" max="14849" width="5.85546875" style="194" customWidth="1"/>
    <col min="14850" max="14850" width="47.28515625" style="194" customWidth="1"/>
    <col min="14851" max="14851" width="14" style="194" customWidth="1"/>
    <col min="14852" max="14852" width="47.28515625" style="194" customWidth="1"/>
    <col min="14853" max="14853" width="14" style="194" customWidth="1"/>
    <col min="14854" max="14854" width="4.140625" style="194" customWidth="1"/>
    <col min="14855" max="15104" width="9.140625" style="194"/>
    <col min="15105" max="15105" width="5.85546875" style="194" customWidth="1"/>
    <col min="15106" max="15106" width="47.28515625" style="194" customWidth="1"/>
    <col min="15107" max="15107" width="14" style="194" customWidth="1"/>
    <col min="15108" max="15108" width="47.28515625" style="194" customWidth="1"/>
    <col min="15109" max="15109" width="14" style="194" customWidth="1"/>
    <col min="15110" max="15110" width="4.140625" style="194" customWidth="1"/>
    <col min="15111" max="15360" width="9.140625" style="194"/>
    <col min="15361" max="15361" width="5.85546875" style="194" customWidth="1"/>
    <col min="15362" max="15362" width="47.28515625" style="194" customWidth="1"/>
    <col min="15363" max="15363" width="14" style="194" customWidth="1"/>
    <col min="15364" max="15364" width="47.28515625" style="194" customWidth="1"/>
    <col min="15365" max="15365" width="14" style="194" customWidth="1"/>
    <col min="15366" max="15366" width="4.140625" style="194" customWidth="1"/>
    <col min="15367" max="15616" width="9.140625" style="194"/>
    <col min="15617" max="15617" width="5.85546875" style="194" customWidth="1"/>
    <col min="15618" max="15618" width="47.28515625" style="194" customWidth="1"/>
    <col min="15619" max="15619" width="14" style="194" customWidth="1"/>
    <col min="15620" max="15620" width="47.28515625" style="194" customWidth="1"/>
    <col min="15621" max="15621" width="14" style="194" customWidth="1"/>
    <col min="15622" max="15622" width="4.140625" style="194" customWidth="1"/>
    <col min="15623" max="15872" width="9.140625" style="194"/>
    <col min="15873" max="15873" width="5.85546875" style="194" customWidth="1"/>
    <col min="15874" max="15874" width="47.28515625" style="194" customWidth="1"/>
    <col min="15875" max="15875" width="14" style="194" customWidth="1"/>
    <col min="15876" max="15876" width="47.28515625" style="194" customWidth="1"/>
    <col min="15877" max="15877" width="14" style="194" customWidth="1"/>
    <col min="15878" max="15878" width="4.140625" style="194" customWidth="1"/>
    <col min="15879" max="16128" width="9.140625" style="194"/>
    <col min="16129" max="16129" width="5.85546875" style="194" customWidth="1"/>
    <col min="16130" max="16130" width="47.28515625" style="194" customWidth="1"/>
    <col min="16131" max="16131" width="14" style="194" customWidth="1"/>
    <col min="16132" max="16132" width="47.28515625" style="194" customWidth="1"/>
    <col min="16133" max="16133" width="14" style="194" customWidth="1"/>
    <col min="16134" max="16134" width="4.140625" style="194" customWidth="1"/>
    <col min="16135" max="16384" width="9.140625" style="194"/>
  </cols>
  <sheetData>
    <row r="1" spans="1:6" ht="15.75" x14ac:dyDescent="0.25">
      <c r="B1" s="243"/>
      <c r="C1" s="244"/>
      <c r="D1" s="244"/>
      <c r="E1" s="244"/>
      <c r="F1" s="196"/>
    </row>
    <row r="2" spans="1:6" ht="15.75" thickBot="1" x14ac:dyDescent="0.3">
      <c r="E2" s="102" t="s">
        <v>249</v>
      </c>
      <c r="F2" s="196"/>
    </row>
    <row r="3" spans="1:6" ht="15.75" thickBot="1" x14ac:dyDescent="0.3">
      <c r="A3" s="245" t="s">
        <v>2</v>
      </c>
      <c r="B3" s="198" t="s">
        <v>254</v>
      </c>
      <c r="C3" s="199"/>
      <c r="D3" s="198" t="s">
        <v>257</v>
      </c>
      <c r="E3" s="200"/>
      <c r="F3" s="196"/>
    </row>
    <row r="4" spans="1:6" s="205" customFormat="1" ht="24.75" thickBot="1" x14ac:dyDescent="0.3">
      <c r="A4" s="246"/>
      <c r="B4" s="202" t="s">
        <v>269</v>
      </c>
      <c r="C4" s="203" t="s">
        <v>412</v>
      </c>
      <c r="D4" s="202" t="s">
        <v>269</v>
      </c>
      <c r="E4" s="203" t="s">
        <v>412</v>
      </c>
      <c r="F4" s="196"/>
    </row>
    <row r="5" spans="1:6" s="205" customFormat="1" ht="13.5" thickBot="1" x14ac:dyDescent="0.3">
      <c r="A5" s="206" t="s">
        <v>240</v>
      </c>
      <c r="B5" s="207" t="s">
        <v>241</v>
      </c>
      <c r="C5" s="208" t="s">
        <v>242</v>
      </c>
      <c r="D5" s="207" t="s">
        <v>250</v>
      </c>
      <c r="E5" s="209" t="s">
        <v>251</v>
      </c>
      <c r="F5" s="196"/>
    </row>
    <row r="6" spans="1:6" ht="12.95" customHeight="1" x14ac:dyDescent="0.25">
      <c r="A6" s="211" t="s">
        <v>4</v>
      </c>
      <c r="B6" s="212" t="s">
        <v>319</v>
      </c>
      <c r="C6" s="213">
        <v>0</v>
      </c>
      <c r="D6" s="212" t="s">
        <v>190</v>
      </c>
      <c r="E6" s="214">
        <v>3503</v>
      </c>
      <c r="F6" s="196"/>
    </row>
    <row r="7" spans="1:6" x14ac:dyDescent="0.25">
      <c r="A7" s="215" t="s">
        <v>17</v>
      </c>
      <c r="B7" s="216" t="s">
        <v>320</v>
      </c>
      <c r="C7" s="217">
        <v>0</v>
      </c>
      <c r="D7" s="216" t="s">
        <v>321</v>
      </c>
      <c r="E7" s="218">
        <v>0</v>
      </c>
      <c r="F7" s="196"/>
    </row>
    <row r="8" spans="1:6" ht="12.95" customHeight="1" x14ac:dyDescent="0.25">
      <c r="A8" s="215" t="s">
        <v>31</v>
      </c>
      <c r="B8" s="216" t="s">
        <v>322</v>
      </c>
      <c r="C8" s="217"/>
      <c r="D8" s="216" t="s">
        <v>192</v>
      </c>
      <c r="E8" s="218">
        <v>30945</v>
      </c>
      <c r="F8" s="196"/>
    </row>
    <row r="9" spans="1:6" ht="12.95" customHeight="1" x14ac:dyDescent="0.25">
      <c r="A9" s="215" t="s">
        <v>211</v>
      </c>
      <c r="B9" s="216" t="s">
        <v>323</v>
      </c>
      <c r="C9" s="217"/>
      <c r="D9" s="216" t="s">
        <v>324</v>
      </c>
      <c r="E9" s="218"/>
      <c r="F9" s="196"/>
    </row>
    <row r="10" spans="1:6" ht="12.75" customHeight="1" x14ac:dyDescent="0.25">
      <c r="A10" s="215" t="s">
        <v>59</v>
      </c>
      <c r="B10" s="216" t="s">
        <v>325</v>
      </c>
      <c r="C10" s="217"/>
      <c r="D10" s="216" t="s">
        <v>194</v>
      </c>
      <c r="E10" s="218">
        <v>0</v>
      </c>
      <c r="F10" s="196"/>
    </row>
    <row r="11" spans="1:6" ht="12.95" customHeight="1" x14ac:dyDescent="0.25">
      <c r="A11" s="215" t="s">
        <v>81</v>
      </c>
      <c r="B11" s="216" t="s">
        <v>326</v>
      </c>
      <c r="C11" s="220">
        <v>0</v>
      </c>
      <c r="D11" s="221"/>
      <c r="E11" s="218"/>
      <c r="F11" s="196"/>
    </row>
    <row r="12" spans="1:6" ht="12.95" customHeight="1" x14ac:dyDescent="0.25">
      <c r="A12" s="215" t="s">
        <v>222</v>
      </c>
      <c r="B12" s="221"/>
      <c r="C12" s="217"/>
      <c r="D12" s="221"/>
      <c r="E12" s="218"/>
      <c r="F12" s="196"/>
    </row>
    <row r="13" spans="1:6" ht="12.95" customHeight="1" x14ac:dyDescent="0.25">
      <c r="A13" s="215" t="s">
        <v>103</v>
      </c>
      <c r="B13" s="221"/>
      <c r="C13" s="217"/>
      <c r="D13" s="221"/>
      <c r="E13" s="218"/>
      <c r="F13" s="196"/>
    </row>
    <row r="14" spans="1:6" ht="12.95" customHeight="1" x14ac:dyDescent="0.25">
      <c r="A14" s="215" t="s">
        <v>113</v>
      </c>
      <c r="B14" s="221"/>
      <c r="C14" s="220"/>
      <c r="D14" s="221"/>
      <c r="E14" s="218"/>
      <c r="F14" s="196"/>
    </row>
    <row r="15" spans="1:6" x14ac:dyDescent="0.25">
      <c r="A15" s="215" t="s">
        <v>234</v>
      </c>
      <c r="B15" s="221"/>
      <c r="C15" s="220"/>
      <c r="D15" s="221"/>
      <c r="E15" s="218"/>
      <c r="F15" s="196"/>
    </row>
    <row r="16" spans="1:6" ht="12.95" customHeight="1" thickBot="1" x14ac:dyDescent="0.3">
      <c r="A16" s="247" t="s">
        <v>279</v>
      </c>
      <c r="B16" s="248"/>
      <c r="C16" s="249"/>
      <c r="D16" s="250" t="s">
        <v>278</v>
      </c>
      <c r="E16" s="251"/>
      <c r="F16" s="196"/>
    </row>
    <row r="17" spans="1:6" ht="15.95" customHeight="1" thickBot="1" x14ac:dyDescent="0.3">
      <c r="A17" s="226" t="s">
        <v>280</v>
      </c>
      <c r="B17" s="227" t="s">
        <v>327</v>
      </c>
      <c r="C17" s="228">
        <f>+C6+C8+C9+C11+C12+C13+C14+C15+C16</f>
        <v>0</v>
      </c>
      <c r="D17" s="227" t="s">
        <v>328</v>
      </c>
      <c r="E17" s="229">
        <f>E6+E8</f>
        <v>34448</v>
      </c>
      <c r="F17" s="196"/>
    </row>
    <row r="18" spans="1:6" ht="12.95" customHeight="1" x14ac:dyDescent="0.25">
      <c r="A18" s="211" t="s">
        <v>281</v>
      </c>
      <c r="B18" s="252" t="s">
        <v>329</v>
      </c>
      <c r="C18" s="253">
        <f>+C19+C20+C21+C22+C23</f>
        <v>34448</v>
      </c>
      <c r="D18" s="233" t="s">
        <v>286</v>
      </c>
      <c r="E18" s="254"/>
      <c r="F18" s="196"/>
    </row>
    <row r="19" spans="1:6" ht="12.95" customHeight="1" x14ac:dyDescent="0.25">
      <c r="A19" s="215" t="s">
        <v>284</v>
      </c>
      <c r="B19" s="255" t="s">
        <v>330</v>
      </c>
      <c r="C19" s="236">
        <v>34448</v>
      </c>
      <c r="D19" s="233" t="s">
        <v>331</v>
      </c>
      <c r="E19" s="237"/>
      <c r="F19" s="196"/>
    </row>
    <row r="20" spans="1:6" ht="12.95" customHeight="1" x14ac:dyDescent="0.25">
      <c r="A20" s="211" t="s">
        <v>287</v>
      </c>
      <c r="B20" s="255" t="s">
        <v>332</v>
      </c>
      <c r="C20" s="236"/>
      <c r="D20" s="233" t="s">
        <v>292</v>
      </c>
      <c r="E20" s="237"/>
      <c r="F20" s="196"/>
    </row>
    <row r="21" spans="1:6" ht="12.95" customHeight="1" x14ac:dyDescent="0.25">
      <c r="A21" s="215" t="s">
        <v>290</v>
      </c>
      <c r="B21" s="255" t="s">
        <v>333</v>
      </c>
      <c r="C21" s="236"/>
      <c r="D21" s="233" t="s">
        <v>295</v>
      </c>
      <c r="E21" s="237"/>
      <c r="F21" s="196"/>
    </row>
    <row r="22" spans="1:6" ht="12.95" customHeight="1" x14ac:dyDescent="0.25">
      <c r="A22" s="211" t="s">
        <v>293</v>
      </c>
      <c r="B22" s="255" t="s">
        <v>334</v>
      </c>
      <c r="C22" s="236"/>
      <c r="D22" s="231" t="s">
        <v>298</v>
      </c>
      <c r="E22" s="237"/>
      <c r="F22" s="196"/>
    </row>
    <row r="23" spans="1:6" ht="12.95" customHeight="1" x14ac:dyDescent="0.25">
      <c r="A23" s="215" t="s">
        <v>296</v>
      </c>
      <c r="B23" s="256" t="s">
        <v>335</v>
      </c>
      <c r="C23" s="236"/>
      <c r="D23" s="233" t="s">
        <v>336</v>
      </c>
      <c r="E23" s="237"/>
      <c r="F23" s="196"/>
    </row>
    <row r="24" spans="1:6" ht="12.95" customHeight="1" x14ac:dyDescent="0.25">
      <c r="A24" s="211" t="s">
        <v>299</v>
      </c>
      <c r="B24" s="257" t="s">
        <v>337</v>
      </c>
      <c r="C24" s="238">
        <f>+C25+C26+C27+C28+C29</f>
        <v>0</v>
      </c>
      <c r="D24" s="258" t="s">
        <v>304</v>
      </c>
      <c r="E24" s="237"/>
      <c r="F24" s="196"/>
    </row>
    <row r="25" spans="1:6" ht="12.95" customHeight="1" x14ac:dyDescent="0.25">
      <c r="A25" s="215" t="s">
        <v>302</v>
      </c>
      <c r="B25" s="256" t="s">
        <v>338</v>
      </c>
      <c r="C25" s="236"/>
      <c r="D25" s="258" t="s">
        <v>339</v>
      </c>
      <c r="E25" s="237"/>
      <c r="F25" s="196"/>
    </row>
    <row r="26" spans="1:6" ht="12.95" customHeight="1" x14ac:dyDescent="0.25">
      <c r="A26" s="211" t="s">
        <v>305</v>
      </c>
      <c r="B26" s="256" t="s">
        <v>340</v>
      </c>
      <c r="C26" s="236"/>
      <c r="D26" s="259"/>
      <c r="E26" s="237"/>
      <c r="F26" s="196"/>
    </row>
    <row r="27" spans="1:6" ht="12.95" customHeight="1" x14ac:dyDescent="0.25">
      <c r="A27" s="215" t="s">
        <v>307</v>
      </c>
      <c r="B27" s="255" t="s">
        <v>341</v>
      </c>
      <c r="C27" s="236"/>
      <c r="D27" s="260"/>
      <c r="E27" s="237"/>
      <c r="F27" s="196"/>
    </row>
    <row r="28" spans="1:6" ht="12.95" customHeight="1" x14ac:dyDescent="0.25">
      <c r="A28" s="211" t="s">
        <v>310</v>
      </c>
      <c r="B28" s="261" t="s">
        <v>342</v>
      </c>
      <c r="C28" s="236"/>
      <c r="D28" s="221"/>
      <c r="E28" s="237"/>
      <c r="F28" s="196"/>
    </row>
    <row r="29" spans="1:6" ht="12.95" customHeight="1" thickBot="1" x14ac:dyDescent="0.3">
      <c r="A29" s="215" t="s">
        <v>313</v>
      </c>
      <c r="B29" s="262" t="s">
        <v>343</v>
      </c>
      <c r="C29" s="236"/>
      <c r="D29" s="260"/>
      <c r="E29" s="237"/>
      <c r="F29" s="196"/>
    </row>
    <row r="30" spans="1:6" ht="21.75" customHeight="1" thickBot="1" x14ac:dyDescent="0.3">
      <c r="A30" s="226" t="s">
        <v>316</v>
      </c>
      <c r="B30" s="227" t="s">
        <v>344</v>
      </c>
      <c r="C30" s="228">
        <f>+C18+C24</f>
        <v>34448</v>
      </c>
      <c r="D30" s="227" t="s">
        <v>345</v>
      </c>
      <c r="E30" s="229">
        <f>SUM(E18:E29)</f>
        <v>0</v>
      </c>
      <c r="F30" s="196"/>
    </row>
    <row r="31" spans="1:6" ht="15.75" thickBot="1" x14ac:dyDescent="0.3">
      <c r="A31" s="226" t="s">
        <v>346</v>
      </c>
      <c r="B31" s="240" t="s">
        <v>347</v>
      </c>
      <c r="C31" s="241">
        <f>+C17+C30</f>
        <v>34448</v>
      </c>
      <c r="D31" s="240" t="s">
        <v>348</v>
      </c>
      <c r="E31" s="241">
        <f>+E17+E30</f>
        <v>34448</v>
      </c>
      <c r="F31" s="196"/>
    </row>
    <row r="32" spans="1:6" ht="15.75" thickBot="1" x14ac:dyDescent="0.3">
      <c r="A32" s="226" t="s">
        <v>349</v>
      </c>
      <c r="B32" s="240" t="s">
        <v>314</v>
      </c>
      <c r="C32" s="241">
        <v>0</v>
      </c>
      <c r="D32" s="240" t="s">
        <v>315</v>
      </c>
      <c r="E32" s="241" t="str">
        <f>IF(C17-E17&gt;0,C17-E17,"-")</f>
        <v>-</v>
      </c>
      <c r="F32" s="196"/>
    </row>
    <row r="33" spans="1:6" ht="15.75" thickBot="1" x14ac:dyDescent="0.3">
      <c r="A33" s="226" t="s">
        <v>350</v>
      </c>
      <c r="B33" s="240" t="s">
        <v>317</v>
      </c>
      <c r="C33" s="241" t="str">
        <f>IF(C17+C18-E31&lt;0,E31-(C17+C18),"-")</f>
        <v>-</v>
      </c>
      <c r="D33" s="240" t="s">
        <v>318</v>
      </c>
      <c r="E33" s="241" t="str">
        <f>IF(C17+C18-E31&gt;0,C17+C18-E31,"-")</f>
        <v>-</v>
      </c>
      <c r="F33" s="196"/>
    </row>
  </sheetData>
  <mergeCells count="2">
    <mergeCell ref="F1:F33"/>
    <mergeCell ref="A3:A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&amp;C&amp;"-,Félkövér"&amp;9Tiszagyulaháza Község 2016. évi felhalmozási célú bevételeinek és kiadásainak mérlege&amp;R&amp;"-,Dőlt"&amp;8 6.melléklet a 2/2016.(II.22.)Önkormányzati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Layout" zoomScaleNormal="100" workbookViewId="0">
      <selection activeCell="B1" sqref="B1:G1"/>
    </sheetView>
  </sheetViews>
  <sheetFormatPr defaultRowHeight="15" x14ac:dyDescent="0.25"/>
  <cols>
    <col min="1" max="1" width="5.85546875" style="194" customWidth="1"/>
    <col min="2" max="2" width="40.42578125" style="285" customWidth="1"/>
    <col min="3" max="3" width="13.42578125" style="264" customWidth="1"/>
    <col min="4" max="4" width="14" style="264" customWidth="1"/>
    <col min="5" max="5" width="15.42578125" style="264" customWidth="1"/>
    <col min="6" max="6" width="14.28515625" style="264" customWidth="1"/>
    <col min="7" max="7" width="16.140625" style="194" customWidth="1"/>
    <col min="8" max="9" width="11" style="264" customWidth="1"/>
    <col min="10" max="10" width="11.85546875" style="264" customWidth="1"/>
    <col min="11" max="257" width="9.140625" style="264"/>
    <col min="258" max="258" width="40.42578125" style="264" customWidth="1"/>
    <col min="259" max="259" width="13.42578125" style="264" customWidth="1"/>
    <col min="260" max="260" width="14" style="264" customWidth="1"/>
    <col min="261" max="261" width="15.42578125" style="264" customWidth="1"/>
    <col min="262" max="262" width="14.28515625" style="264" customWidth="1"/>
    <col min="263" max="263" width="16.140625" style="264" customWidth="1"/>
    <col min="264" max="265" width="11" style="264" customWidth="1"/>
    <col min="266" max="266" width="11.85546875" style="264" customWidth="1"/>
    <col min="267" max="513" width="9.140625" style="264"/>
    <col min="514" max="514" width="40.42578125" style="264" customWidth="1"/>
    <col min="515" max="515" width="13.42578125" style="264" customWidth="1"/>
    <col min="516" max="516" width="14" style="264" customWidth="1"/>
    <col min="517" max="517" width="15.42578125" style="264" customWidth="1"/>
    <col min="518" max="518" width="14.28515625" style="264" customWidth="1"/>
    <col min="519" max="519" width="16.140625" style="264" customWidth="1"/>
    <col min="520" max="521" width="11" style="264" customWidth="1"/>
    <col min="522" max="522" width="11.85546875" style="264" customWidth="1"/>
    <col min="523" max="769" width="9.140625" style="264"/>
    <col min="770" max="770" width="40.42578125" style="264" customWidth="1"/>
    <col min="771" max="771" width="13.42578125" style="264" customWidth="1"/>
    <col min="772" max="772" width="14" style="264" customWidth="1"/>
    <col min="773" max="773" width="15.42578125" style="264" customWidth="1"/>
    <col min="774" max="774" width="14.28515625" style="264" customWidth="1"/>
    <col min="775" max="775" width="16.140625" style="264" customWidth="1"/>
    <col min="776" max="777" width="11" style="264" customWidth="1"/>
    <col min="778" max="778" width="11.85546875" style="264" customWidth="1"/>
    <col min="779" max="1025" width="9.140625" style="264"/>
    <col min="1026" max="1026" width="40.42578125" style="264" customWidth="1"/>
    <col min="1027" max="1027" width="13.42578125" style="264" customWidth="1"/>
    <col min="1028" max="1028" width="14" style="264" customWidth="1"/>
    <col min="1029" max="1029" width="15.42578125" style="264" customWidth="1"/>
    <col min="1030" max="1030" width="14.28515625" style="264" customWidth="1"/>
    <col min="1031" max="1031" width="16.140625" style="264" customWidth="1"/>
    <col min="1032" max="1033" width="11" style="264" customWidth="1"/>
    <col min="1034" max="1034" width="11.85546875" style="264" customWidth="1"/>
    <col min="1035" max="1281" width="9.140625" style="264"/>
    <col min="1282" max="1282" width="40.42578125" style="264" customWidth="1"/>
    <col min="1283" max="1283" width="13.42578125" style="264" customWidth="1"/>
    <col min="1284" max="1284" width="14" style="264" customWidth="1"/>
    <col min="1285" max="1285" width="15.42578125" style="264" customWidth="1"/>
    <col min="1286" max="1286" width="14.28515625" style="264" customWidth="1"/>
    <col min="1287" max="1287" width="16.140625" style="264" customWidth="1"/>
    <col min="1288" max="1289" width="11" style="264" customWidth="1"/>
    <col min="1290" max="1290" width="11.85546875" style="264" customWidth="1"/>
    <col min="1291" max="1537" width="9.140625" style="264"/>
    <col min="1538" max="1538" width="40.42578125" style="264" customWidth="1"/>
    <col min="1539" max="1539" width="13.42578125" style="264" customWidth="1"/>
    <col min="1540" max="1540" width="14" style="264" customWidth="1"/>
    <col min="1541" max="1541" width="15.42578125" style="264" customWidth="1"/>
    <col min="1542" max="1542" width="14.28515625" style="264" customWidth="1"/>
    <col min="1543" max="1543" width="16.140625" style="264" customWidth="1"/>
    <col min="1544" max="1545" width="11" style="264" customWidth="1"/>
    <col min="1546" max="1546" width="11.85546875" style="264" customWidth="1"/>
    <col min="1547" max="1793" width="9.140625" style="264"/>
    <col min="1794" max="1794" width="40.42578125" style="264" customWidth="1"/>
    <col min="1795" max="1795" width="13.42578125" style="264" customWidth="1"/>
    <col min="1796" max="1796" width="14" style="264" customWidth="1"/>
    <col min="1797" max="1797" width="15.42578125" style="264" customWidth="1"/>
    <col min="1798" max="1798" width="14.28515625" style="264" customWidth="1"/>
    <col min="1799" max="1799" width="16.140625" style="264" customWidth="1"/>
    <col min="1800" max="1801" width="11" style="264" customWidth="1"/>
    <col min="1802" max="1802" width="11.85546875" style="264" customWidth="1"/>
    <col min="1803" max="2049" width="9.140625" style="264"/>
    <col min="2050" max="2050" width="40.42578125" style="264" customWidth="1"/>
    <col min="2051" max="2051" width="13.42578125" style="264" customWidth="1"/>
    <col min="2052" max="2052" width="14" style="264" customWidth="1"/>
    <col min="2053" max="2053" width="15.42578125" style="264" customWidth="1"/>
    <col min="2054" max="2054" width="14.28515625" style="264" customWidth="1"/>
    <col min="2055" max="2055" width="16.140625" style="264" customWidth="1"/>
    <col min="2056" max="2057" width="11" style="264" customWidth="1"/>
    <col min="2058" max="2058" width="11.85546875" style="264" customWidth="1"/>
    <col min="2059" max="2305" width="9.140625" style="264"/>
    <col min="2306" max="2306" width="40.42578125" style="264" customWidth="1"/>
    <col min="2307" max="2307" width="13.42578125" style="264" customWidth="1"/>
    <col min="2308" max="2308" width="14" style="264" customWidth="1"/>
    <col min="2309" max="2309" width="15.42578125" style="264" customWidth="1"/>
    <col min="2310" max="2310" width="14.28515625" style="264" customWidth="1"/>
    <col min="2311" max="2311" width="16.140625" style="264" customWidth="1"/>
    <col min="2312" max="2313" width="11" style="264" customWidth="1"/>
    <col min="2314" max="2314" width="11.85546875" style="264" customWidth="1"/>
    <col min="2315" max="2561" width="9.140625" style="264"/>
    <col min="2562" max="2562" width="40.42578125" style="264" customWidth="1"/>
    <col min="2563" max="2563" width="13.42578125" style="264" customWidth="1"/>
    <col min="2564" max="2564" width="14" style="264" customWidth="1"/>
    <col min="2565" max="2565" width="15.42578125" style="264" customWidth="1"/>
    <col min="2566" max="2566" width="14.28515625" style="264" customWidth="1"/>
    <col min="2567" max="2567" width="16.140625" style="264" customWidth="1"/>
    <col min="2568" max="2569" width="11" style="264" customWidth="1"/>
    <col min="2570" max="2570" width="11.85546875" style="264" customWidth="1"/>
    <col min="2571" max="2817" width="9.140625" style="264"/>
    <col min="2818" max="2818" width="40.42578125" style="264" customWidth="1"/>
    <col min="2819" max="2819" width="13.42578125" style="264" customWidth="1"/>
    <col min="2820" max="2820" width="14" style="264" customWidth="1"/>
    <col min="2821" max="2821" width="15.42578125" style="264" customWidth="1"/>
    <col min="2822" max="2822" width="14.28515625" style="264" customWidth="1"/>
    <col min="2823" max="2823" width="16.140625" style="264" customWidth="1"/>
    <col min="2824" max="2825" width="11" style="264" customWidth="1"/>
    <col min="2826" max="2826" width="11.85546875" style="264" customWidth="1"/>
    <col min="2827" max="3073" width="9.140625" style="264"/>
    <col min="3074" max="3074" width="40.42578125" style="264" customWidth="1"/>
    <col min="3075" max="3075" width="13.42578125" style="264" customWidth="1"/>
    <col min="3076" max="3076" width="14" style="264" customWidth="1"/>
    <col min="3077" max="3077" width="15.42578125" style="264" customWidth="1"/>
    <col min="3078" max="3078" width="14.28515625" style="264" customWidth="1"/>
    <col min="3079" max="3079" width="16.140625" style="264" customWidth="1"/>
    <col min="3080" max="3081" width="11" style="264" customWidth="1"/>
    <col min="3082" max="3082" width="11.85546875" style="264" customWidth="1"/>
    <col min="3083" max="3329" width="9.140625" style="264"/>
    <col min="3330" max="3330" width="40.42578125" style="264" customWidth="1"/>
    <col min="3331" max="3331" width="13.42578125" style="264" customWidth="1"/>
    <col min="3332" max="3332" width="14" style="264" customWidth="1"/>
    <col min="3333" max="3333" width="15.42578125" style="264" customWidth="1"/>
    <col min="3334" max="3334" width="14.28515625" style="264" customWidth="1"/>
    <col min="3335" max="3335" width="16.140625" style="264" customWidth="1"/>
    <col min="3336" max="3337" width="11" style="264" customWidth="1"/>
    <col min="3338" max="3338" width="11.85546875" style="264" customWidth="1"/>
    <col min="3339" max="3585" width="9.140625" style="264"/>
    <col min="3586" max="3586" width="40.42578125" style="264" customWidth="1"/>
    <col min="3587" max="3587" width="13.42578125" style="264" customWidth="1"/>
    <col min="3588" max="3588" width="14" style="264" customWidth="1"/>
    <col min="3589" max="3589" width="15.42578125" style="264" customWidth="1"/>
    <col min="3590" max="3590" width="14.28515625" style="264" customWidth="1"/>
    <col min="3591" max="3591" width="16.140625" style="264" customWidth="1"/>
    <col min="3592" max="3593" width="11" style="264" customWidth="1"/>
    <col min="3594" max="3594" width="11.85546875" style="264" customWidth="1"/>
    <col min="3595" max="3841" width="9.140625" style="264"/>
    <col min="3842" max="3842" width="40.42578125" style="264" customWidth="1"/>
    <col min="3843" max="3843" width="13.42578125" style="264" customWidth="1"/>
    <col min="3844" max="3844" width="14" style="264" customWidth="1"/>
    <col min="3845" max="3845" width="15.42578125" style="264" customWidth="1"/>
    <col min="3846" max="3846" width="14.28515625" style="264" customWidth="1"/>
    <col min="3847" max="3847" width="16.140625" style="264" customWidth="1"/>
    <col min="3848" max="3849" width="11" style="264" customWidth="1"/>
    <col min="3850" max="3850" width="11.85546875" style="264" customWidth="1"/>
    <col min="3851" max="4097" width="9.140625" style="264"/>
    <col min="4098" max="4098" width="40.42578125" style="264" customWidth="1"/>
    <col min="4099" max="4099" width="13.42578125" style="264" customWidth="1"/>
    <col min="4100" max="4100" width="14" style="264" customWidth="1"/>
    <col min="4101" max="4101" width="15.42578125" style="264" customWidth="1"/>
    <col min="4102" max="4102" width="14.28515625" style="264" customWidth="1"/>
    <col min="4103" max="4103" width="16.140625" style="264" customWidth="1"/>
    <col min="4104" max="4105" width="11" style="264" customWidth="1"/>
    <col min="4106" max="4106" width="11.85546875" style="264" customWidth="1"/>
    <col min="4107" max="4353" width="9.140625" style="264"/>
    <col min="4354" max="4354" width="40.42578125" style="264" customWidth="1"/>
    <col min="4355" max="4355" width="13.42578125" style="264" customWidth="1"/>
    <col min="4356" max="4356" width="14" style="264" customWidth="1"/>
    <col min="4357" max="4357" width="15.42578125" style="264" customWidth="1"/>
    <col min="4358" max="4358" width="14.28515625" style="264" customWidth="1"/>
    <col min="4359" max="4359" width="16.140625" style="264" customWidth="1"/>
    <col min="4360" max="4361" width="11" style="264" customWidth="1"/>
    <col min="4362" max="4362" width="11.85546875" style="264" customWidth="1"/>
    <col min="4363" max="4609" width="9.140625" style="264"/>
    <col min="4610" max="4610" width="40.42578125" style="264" customWidth="1"/>
    <col min="4611" max="4611" width="13.42578125" style="264" customWidth="1"/>
    <col min="4612" max="4612" width="14" style="264" customWidth="1"/>
    <col min="4613" max="4613" width="15.42578125" style="264" customWidth="1"/>
    <col min="4614" max="4614" width="14.28515625" style="264" customWidth="1"/>
    <col min="4615" max="4615" width="16.140625" style="264" customWidth="1"/>
    <col min="4616" max="4617" width="11" style="264" customWidth="1"/>
    <col min="4618" max="4618" width="11.85546875" style="264" customWidth="1"/>
    <col min="4619" max="4865" width="9.140625" style="264"/>
    <col min="4866" max="4866" width="40.42578125" style="264" customWidth="1"/>
    <col min="4867" max="4867" width="13.42578125" style="264" customWidth="1"/>
    <col min="4868" max="4868" width="14" style="264" customWidth="1"/>
    <col min="4869" max="4869" width="15.42578125" style="264" customWidth="1"/>
    <col min="4870" max="4870" width="14.28515625" style="264" customWidth="1"/>
    <col min="4871" max="4871" width="16.140625" style="264" customWidth="1"/>
    <col min="4872" max="4873" width="11" style="264" customWidth="1"/>
    <col min="4874" max="4874" width="11.85546875" style="264" customWidth="1"/>
    <col min="4875" max="5121" width="9.140625" style="264"/>
    <col min="5122" max="5122" width="40.42578125" style="264" customWidth="1"/>
    <col min="5123" max="5123" width="13.42578125" style="264" customWidth="1"/>
    <col min="5124" max="5124" width="14" style="264" customWidth="1"/>
    <col min="5125" max="5125" width="15.42578125" style="264" customWidth="1"/>
    <col min="5126" max="5126" width="14.28515625" style="264" customWidth="1"/>
    <col min="5127" max="5127" width="16.140625" style="264" customWidth="1"/>
    <col min="5128" max="5129" width="11" style="264" customWidth="1"/>
    <col min="5130" max="5130" width="11.85546875" style="264" customWidth="1"/>
    <col min="5131" max="5377" width="9.140625" style="264"/>
    <col min="5378" max="5378" width="40.42578125" style="264" customWidth="1"/>
    <col min="5379" max="5379" width="13.42578125" style="264" customWidth="1"/>
    <col min="5380" max="5380" width="14" style="264" customWidth="1"/>
    <col min="5381" max="5381" width="15.42578125" style="264" customWidth="1"/>
    <col min="5382" max="5382" width="14.28515625" style="264" customWidth="1"/>
    <col min="5383" max="5383" width="16.140625" style="264" customWidth="1"/>
    <col min="5384" max="5385" width="11" style="264" customWidth="1"/>
    <col min="5386" max="5386" width="11.85546875" style="264" customWidth="1"/>
    <col min="5387" max="5633" width="9.140625" style="264"/>
    <col min="5634" max="5634" width="40.42578125" style="264" customWidth="1"/>
    <col min="5635" max="5635" width="13.42578125" style="264" customWidth="1"/>
    <col min="5636" max="5636" width="14" style="264" customWidth="1"/>
    <col min="5637" max="5637" width="15.42578125" style="264" customWidth="1"/>
    <col min="5638" max="5638" width="14.28515625" style="264" customWidth="1"/>
    <col min="5639" max="5639" width="16.140625" style="264" customWidth="1"/>
    <col min="5640" max="5641" width="11" style="264" customWidth="1"/>
    <col min="5642" max="5642" width="11.85546875" style="264" customWidth="1"/>
    <col min="5643" max="5889" width="9.140625" style="264"/>
    <col min="5890" max="5890" width="40.42578125" style="264" customWidth="1"/>
    <col min="5891" max="5891" width="13.42578125" style="264" customWidth="1"/>
    <col min="5892" max="5892" width="14" style="264" customWidth="1"/>
    <col min="5893" max="5893" width="15.42578125" style="264" customWidth="1"/>
    <col min="5894" max="5894" width="14.28515625" style="264" customWidth="1"/>
    <col min="5895" max="5895" width="16.140625" style="264" customWidth="1"/>
    <col min="5896" max="5897" width="11" style="264" customWidth="1"/>
    <col min="5898" max="5898" width="11.85546875" style="264" customWidth="1"/>
    <col min="5899" max="6145" width="9.140625" style="264"/>
    <col min="6146" max="6146" width="40.42578125" style="264" customWidth="1"/>
    <col min="6147" max="6147" width="13.42578125" style="264" customWidth="1"/>
    <col min="6148" max="6148" width="14" style="264" customWidth="1"/>
    <col min="6149" max="6149" width="15.42578125" style="264" customWidth="1"/>
    <col min="6150" max="6150" width="14.28515625" style="264" customWidth="1"/>
    <col min="6151" max="6151" width="16.140625" style="264" customWidth="1"/>
    <col min="6152" max="6153" width="11" style="264" customWidth="1"/>
    <col min="6154" max="6154" width="11.85546875" style="264" customWidth="1"/>
    <col min="6155" max="6401" width="9.140625" style="264"/>
    <col min="6402" max="6402" width="40.42578125" style="264" customWidth="1"/>
    <col min="6403" max="6403" width="13.42578125" style="264" customWidth="1"/>
    <col min="6404" max="6404" width="14" style="264" customWidth="1"/>
    <col min="6405" max="6405" width="15.42578125" style="264" customWidth="1"/>
    <col min="6406" max="6406" width="14.28515625" style="264" customWidth="1"/>
    <col min="6407" max="6407" width="16.140625" style="264" customWidth="1"/>
    <col min="6408" max="6409" width="11" style="264" customWidth="1"/>
    <col min="6410" max="6410" width="11.85546875" style="264" customWidth="1"/>
    <col min="6411" max="6657" width="9.140625" style="264"/>
    <col min="6658" max="6658" width="40.42578125" style="264" customWidth="1"/>
    <col min="6659" max="6659" width="13.42578125" style="264" customWidth="1"/>
    <col min="6660" max="6660" width="14" style="264" customWidth="1"/>
    <col min="6661" max="6661" width="15.42578125" style="264" customWidth="1"/>
    <col min="6662" max="6662" width="14.28515625" style="264" customWidth="1"/>
    <col min="6663" max="6663" width="16.140625" style="264" customWidth="1"/>
    <col min="6664" max="6665" width="11" style="264" customWidth="1"/>
    <col min="6666" max="6666" width="11.85546875" style="264" customWidth="1"/>
    <col min="6667" max="6913" width="9.140625" style="264"/>
    <col min="6914" max="6914" width="40.42578125" style="264" customWidth="1"/>
    <col min="6915" max="6915" width="13.42578125" style="264" customWidth="1"/>
    <col min="6916" max="6916" width="14" style="264" customWidth="1"/>
    <col min="6917" max="6917" width="15.42578125" style="264" customWidth="1"/>
    <col min="6918" max="6918" width="14.28515625" style="264" customWidth="1"/>
    <col min="6919" max="6919" width="16.140625" style="264" customWidth="1"/>
    <col min="6920" max="6921" width="11" style="264" customWidth="1"/>
    <col min="6922" max="6922" width="11.85546875" style="264" customWidth="1"/>
    <col min="6923" max="7169" width="9.140625" style="264"/>
    <col min="7170" max="7170" width="40.42578125" style="264" customWidth="1"/>
    <col min="7171" max="7171" width="13.42578125" style="264" customWidth="1"/>
    <col min="7172" max="7172" width="14" style="264" customWidth="1"/>
    <col min="7173" max="7173" width="15.42578125" style="264" customWidth="1"/>
    <col min="7174" max="7174" width="14.28515625" style="264" customWidth="1"/>
    <col min="7175" max="7175" width="16.140625" style="264" customWidth="1"/>
    <col min="7176" max="7177" width="11" style="264" customWidth="1"/>
    <col min="7178" max="7178" width="11.85546875" style="264" customWidth="1"/>
    <col min="7179" max="7425" width="9.140625" style="264"/>
    <col min="7426" max="7426" width="40.42578125" style="264" customWidth="1"/>
    <col min="7427" max="7427" width="13.42578125" style="264" customWidth="1"/>
    <col min="7428" max="7428" width="14" style="264" customWidth="1"/>
    <col min="7429" max="7429" width="15.42578125" style="264" customWidth="1"/>
    <col min="7430" max="7430" width="14.28515625" style="264" customWidth="1"/>
    <col min="7431" max="7431" width="16.140625" style="264" customWidth="1"/>
    <col min="7432" max="7433" width="11" style="264" customWidth="1"/>
    <col min="7434" max="7434" width="11.85546875" style="264" customWidth="1"/>
    <col min="7435" max="7681" width="9.140625" style="264"/>
    <col min="7682" max="7682" width="40.42578125" style="264" customWidth="1"/>
    <col min="7683" max="7683" width="13.42578125" style="264" customWidth="1"/>
    <col min="7684" max="7684" width="14" style="264" customWidth="1"/>
    <col min="7685" max="7685" width="15.42578125" style="264" customWidth="1"/>
    <col min="7686" max="7686" width="14.28515625" style="264" customWidth="1"/>
    <col min="7687" max="7687" width="16.140625" style="264" customWidth="1"/>
    <col min="7688" max="7689" width="11" style="264" customWidth="1"/>
    <col min="7690" max="7690" width="11.85546875" style="264" customWidth="1"/>
    <col min="7691" max="7937" width="9.140625" style="264"/>
    <col min="7938" max="7938" width="40.42578125" style="264" customWidth="1"/>
    <col min="7939" max="7939" width="13.42578125" style="264" customWidth="1"/>
    <col min="7940" max="7940" width="14" style="264" customWidth="1"/>
    <col min="7941" max="7941" width="15.42578125" style="264" customWidth="1"/>
    <col min="7942" max="7942" width="14.28515625" style="264" customWidth="1"/>
    <col min="7943" max="7943" width="16.140625" style="264" customWidth="1"/>
    <col min="7944" max="7945" width="11" style="264" customWidth="1"/>
    <col min="7946" max="7946" width="11.85546875" style="264" customWidth="1"/>
    <col min="7947" max="8193" width="9.140625" style="264"/>
    <col min="8194" max="8194" width="40.42578125" style="264" customWidth="1"/>
    <col min="8195" max="8195" width="13.42578125" style="264" customWidth="1"/>
    <col min="8196" max="8196" width="14" style="264" customWidth="1"/>
    <col min="8197" max="8197" width="15.42578125" style="264" customWidth="1"/>
    <col min="8198" max="8198" width="14.28515625" style="264" customWidth="1"/>
    <col min="8199" max="8199" width="16.140625" style="264" customWidth="1"/>
    <col min="8200" max="8201" width="11" style="264" customWidth="1"/>
    <col min="8202" max="8202" width="11.85546875" style="264" customWidth="1"/>
    <col min="8203" max="8449" width="9.140625" style="264"/>
    <col min="8450" max="8450" width="40.42578125" style="264" customWidth="1"/>
    <col min="8451" max="8451" width="13.42578125" style="264" customWidth="1"/>
    <col min="8452" max="8452" width="14" style="264" customWidth="1"/>
    <col min="8453" max="8453" width="15.42578125" style="264" customWidth="1"/>
    <col min="8454" max="8454" width="14.28515625" style="264" customWidth="1"/>
    <col min="8455" max="8455" width="16.140625" style="264" customWidth="1"/>
    <col min="8456" max="8457" width="11" style="264" customWidth="1"/>
    <col min="8458" max="8458" width="11.85546875" style="264" customWidth="1"/>
    <col min="8459" max="8705" width="9.140625" style="264"/>
    <col min="8706" max="8706" width="40.42578125" style="264" customWidth="1"/>
    <col min="8707" max="8707" width="13.42578125" style="264" customWidth="1"/>
    <col min="8708" max="8708" width="14" style="264" customWidth="1"/>
    <col min="8709" max="8709" width="15.42578125" style="264" customWidth="1"/>
    <col min="8710" max="8710" width="14.28515625" style="264" customWidth="1"/>
    <col min="8711" max="8711" width="16.140625" style="264" customWidth="1"/>
    <col min="8712" max="8713" width="11" style="264" customWidth="1"/>
    <col min="8714" max="8714" width="11.85546875" style="264" customWidth="1"/>
    <col min="8715" max="8961" width="9.140625" style="264"/>
    <col min="8962" max="8962" width="40.42578125" style="264" customWidth="1"/>
    <col min="8963" max="8963" width="13.42578125" style="264" customWidth="1"/>
    <col min="8964" max="8964" width="14" style="264" customWidth="1"/>
    <col min="8965" max="8965" width="15.42578125" style="264" customWidth="1"/>
    <col min="8966" max="8966" width="14.28515625" style="264" customWidth="1"/>
    <col min="8967" max="8967" width="16.140625" style="264" customWidth="1"/>
    <col min="8968" max="8969" width="11" style="264" customWidth="1"/>
    <col min="8970" max="8970" width="11.85546875" style="264" customWidth="1"/>
    <col min="8971" max="9217" width="9.140625" style="264"/>
    <col min="9218" max="9218" width="40.42578125" style="264" customWidth="1"/>
    <col min="9219" max="9219" width="13.42578125" style="264" customWidth="1"/>
    <col min="9220" max="9220" width="14" style="264" customWidth="1"/>
    <col min="9221" max="9221" width="15.42578125" style="264" customWidth="1"/>
    <col min="9222" max="9222" width="14.28515625" style="264" customWidth="1"/>
    <col min="9223" max="9223" width="16.140625" style="264" customWidth="1"/>
    <col min="9224" max="9225" width="11" style="264" customWidth="1"/>
    <col min="9226" max="9226" width="11.85546875" style="264" customWidth="1"/>
    <col min="9227" max="9473" width="9.140625" style="264"/>
    <col min="9474" max="9474" width="40.42578125" style="264" customWidth="1"/>
    <col min="9475" max="9475" width="13.42578125" style="264" customWidth="1"/>
    <col min="9476" max="9476" width="14" style="264" customWidth="1"/>
    <col min="9477" max="9477" width="15.42578125" style="264" customWidth="1"/>
    <col min="9478" max="9478" width="14.28515625" style="264" customWidth="1"/>
    <col min="9479" max="9479" width="16.140625" style="264" customWidth="1"/>
    <col min="9480" max="9481" width="11" style="264" customWidth="1"/>
    <col min="9482" max="9482" width="11.85546875" style="264" customWidth="1"/>
    <col min="9483" max="9729" width="9.140625" style="264"/>
    <col min="9730" max="9730" width="40.42578125" style="264" customWidth="1"/>
    <col min="9731" max="9731" width="13.42578125" style="264" customWidth="1"/>
    <col min="9732" max="9732" width="14" style="264" customWidth="1"/>
    <col min="9733" max="9733" width="15.42578125" style="264" customWidth="1"/>
    <col min="9734" max="9734" width="14.28515625" style="264" customWidth="1"/>
    <col min="9735" max="9735" width="16.140625" style="264" customWidth="1"/>
    <col min="9736" max="9737" width="11" style="264" customWidth="1"/>
    <col min="9738" max="9738" width="11.85546875" style="264" customWidth="1"/>
    <col min="9739" max="9985" width="9.140625" style="264"/>
    <col min="9986" max="9986" width="40.42578125" style="264" customWidth="1"/>
    <col min="9987" max="9987" width="13.42578125" style="264" customWidth="1"/>
    <col min="9988" max="9988" width="14" style="264" customWidth="1"/>
    <col min="9989" max="9989" width="15.42578125" style="264" customWidth="1"/>
    <col min="9990" max="9990" width="14.28515625" style="264" customWidth="1"/>
    <col min="9991" max="9991" width="16.140625" style="264" customWidth="1"/>
    <col min="9992" max="9993" width="11" style="264" customWidth="1"/>
    <col min="9994" max="9994" width="11.85546875" style="264" customWidth="1"/>
    <col min="9995" max="10241" width="9.140625" style="264"/>
    <col min="10242" max="10242" width="40.42578125" style="264" customWidth="1"/>
    <col min="10243" max="10243" width="13.42578125" style="264" customWidth="1"/>
    <col min="10244" max="10244" width="14" style="264" customWidth="1"/>
    <col min="10245" max="10245" width="15.42578125" style="264" customWidth="1"/>
    <col min="10246" max="10246" width="14.28515625" style="264" customWidth="1"/>
    <col min="10247" max="10247" width="16.140625" style="264" customWidth="1"/>
    <col min="10248" max="10249" width="11" style="264" customWidth="1"/>
    <col min="10250" max="10250" width="11.85546875" style="264" customWidth="1"/>
    <col min="10251" max="10497" width="9.140625" style="264"/>
    <col min="10498" max="10498" width="40.42578125" style="264" customWidth="1"/>
    <col min="10499" max="10499" width="13.42578125" style="264" customWidth="1"/>
    <col min="10500" max="10500" width="14" style="264" customWidth="1"/>
    <col min="10501" max="10501" width="15.42578125" style="264" customWidth="1"/>
    <col min="10502" max="10502" width="14.28515625" style="264" customWidth="1"/>
    <col min="10503" max="10503" width="16.140625" style="264" customWidth="1"/>
    <col min="10504" max="10505" width="11" style="264" customWidth="1"/>
    <col min="10506" max="10506" width="11.85546875" style="264" customWidth="1"/>
    <col min="10507" max="10753" width="9.140625" style="264"/>
    <col min="10754" max="10754" width="40.42578125" style="264" customWidth="1"/>
    <col min="10755" max="10755" width="13.42578125" style="264" customWidth="1"/>
    <col min="10756" max="10756" width="14" style="264" customWidth="1"/>
    <col min="10757" max="10757" width="15.42578125" style="264" customWidth="1"/>
    <col min="10758" max="10758" width="14.28515625" style="264" customWidth="1"/>
    <col min="10759" max="10759" width="16.140625" style="264" customWidth="1"/>
    <col min="10760" max="10761" width="11" style="264" customWidth="1"/>
    <col min="10762" max="10762" width="11.85546875" style="264" customWidth="1"/>
    <col min="10763" max="11009" width="9.140625" style="264"/>
    <col min="11010" max="11010" width="40.42578125" style="264" customWidth="1"/>
    <col min="11011" max="11011" width="13.42578125" style="264" customWidth="1"/>
    <col min="11012" max="11012" width="14" style="264" customWidth="1"/>
    <col min="11013" max="11013" width="15.42578125" style="264" customWidth="1"/>
    <col min="11014" max="11014" width="14.28515625" style="264" customWidth="1"/>
    <col min="11015" max="11015" width="16.140625" style="264" customWidth="1"/>
    <col min="11016" max="11017" width="11" style="264" customWidth="1"/>
    <col min="11018" max="11018" width="11.85546875" style="264" customWidth="1"/>
    <col min="11019" max="11265" width="9.140625" style="264"/>
    <col min="11266" max="11266" width="40.42578125" style="264" customWidth="1"/>
    <col min="11267" max="11267" width="13.42578125" style="264" customWidth="1"/>
    <col min="11268" max="11268" width="14" style="264" customWidth="1"/>
    <col min="11269" max="11269" width="15.42578125" style="264" customWidth="1"/>
    <col min="11270" max="11270" width="14.28515625" style="264" customWidth="1"/>
    <col min="11271" max="11271" width="16.140625" style="264" customWidth="1"/>
    <col min="11272" max="11273" width="11" style="264" customWidth="1"/>
    <col min="11274" max="11274" width="11.85546875" style="264" customWidth="1"/>
    <col min="11275" max="11521" width="9.140625" style="264"/>
    <col min="11522" max="11522" width="40.42578125" style="264" customWidth="1"/>
    <col min="11523" max="11523" width="13.42578125" style="264" customWidth="1"/>
    <col min="11524" max="11524" width="14" style="264" customWidth="1"/>
    <col min="11525" max="11525" width="15.42578125" style="264" customWidth="1"/>
    <col min="11526" max="11526" width="14.28515625" style="264" customWidth="1"/>
    <col min="11527" max="11527" width="16.140625" style="264" customWidth="1"/>
    <col min="11528" max="11529" width="11" style="264" customWidth="1"/>
    <col min="11530" max="11530" width="11.85546875" style="264" customWidth="1"/>
    <col min="11531" max="11777" width="9.140625" style="264"/>
    <col min="11778" max="11778" width="40.42578125" style="264" customWidth="1"/>
    <col min="11779" max="11779" width="13.42578125" style="264" customWidth="1"/>
    <col min="11780" max="11780" width="14" style="264" customWidth="1"/>
    <col min="11781" max="11781" width="15.42578125" style="264" customWidth="1"/>
    <col min="11782" max="11782" width="14.28515625" style="264" customWidth="1"/>
    <col min="11783" max="11783" width="16.140625" style="264" customWidth="1"/>
    <col min="11784" max="11785" width="11" style="264" customWidth="1"/>
    <col min="11786" max="11786" width="11.85546875" style="264" customWidth="1"/>
    <col min="11787" max="12033" width="9.140625" style="264"/>
    <col min="12034" max="12034" width="40.42578125" style="264" customWidth="1"/>
    <col min="12035" max="12035" width="13.42578125" style="264" customWidth="1"/>
    <col min="12036" max="12036" width="14" style="264" customWidth="1"/>
    <col min="12037" max="12037" width="15.42578125" style="264" customWidth="1"/>
    <col min="12038" max="12038" width="14.28515625" style="264" customWidth="1"/>
    <col min="12039" max="12039" width="16.140625" style="264" customWidth="1"/>
    <col min="12040" max="12041" width="11" style="264" customWidth="1"/>
    <col min="12042" max="12042" width="11.85546875" style="264" customWidth="1"/>
    <col min="12043" max="12289" width="9.140625" style="264"/>
    <col min="12290" max="12290" width="40.42578125" style="264" customWidth="1"/>
    <col min="12291" max="12291" width="13.42578125" style="264" customWidth="1"/>
    <col min="12292" max="12292" width="14" style="264" customWidth="1"/>
    <col min="12293" max="12293" width="15.42578125" style="264" customWidth="1"/>
    <col min="12294" max="12294" width="14.28515625" style="264" customWidth="1"/>
    <col min="12295" max="12295" width="16.140625" style="264" customWidth="1"/>
    <col min="12296" max="12297" width="11" style="264" customWidth="1"/>
    <col min="12298" max="12298" width="11.85546875" style="264" customWidth="1"/>
    <col min="12299" max="12545" width="9.140625" style="264"/>
    <col min="12546" max="12546" width="40.42578125" style="264" customWidth="1"/>
    <col min="12547" max="12547" width="13.42578125" style="264" customWidth="1"/>
    <col min="12548" max="12548" width="14" style="264" customWidth="1"/>
    <col min="12549" max="12549" width="15.42578125" style="264" customWidth="1"/>
    <col min="12550" max="12550" width="14.28515625" style="264" customWidth="1"/>
    <col min="12551" max="12551" width="16.140625" style="264" customWidth="1"/>
    <col min="12552" max="12553" width="11" style="264" customWidth="1"/>
    <col min="12554" max="12554" width="11.85546875" style="264" customWidth="1"/>
    <col min="12555" max="12801" width="9.140625" style="264"/>
    <col min="12802" max="12802" width="40.42578125" style="264" customWidth="1"/>
    <col min="12803" max="12803" width="13.42578125" style="264" customWidth="1"/>
    <col min="12804" max="12804" width="14" style="264" customWidth="1"/>
    <col min="12805" max="12805" width="15.42578125" style="264" customWidth="1"/>
    <col min="12806" max="12806" width="14.28515625" style="264" customWidth="1"/>
    <col min="12807" max="12807" width="16.140625" style="264" customWidth="1"/>
    <col min="12808" max="12809" width="11" style="264" customWidth="1"/>
    <col min="12810" max="12810" width="11.85546875" style="264" customWidth="1"/>
    <col min="12811" max="13057" width="9.140625" style="264"/>
    <col min="13058" max="13058" width="40.42578125" style="264" customWidth="1"/>
    <col min="13059" max="13059" width="13.42578125" style="264" customWidth="1"/>
    <col min="13060" max="13060" width="14" style="264" customWidth="1"/>
    <col min="13061" max="13061" width="15.42578125" style="264" customWidth="1"/>
    <col min="13062" max="13062" width="14.28515625" style="264" customWidth="1"/>
    <col min="13063" max="13063" width="16.140625" style="264" customWidth="1"/>
    <col min="13064" max="13065" width="11" style="264" customWidth="1"/>
    <col min="13066" max="13066" width="11.85546875" style="264" customWidth="1"/>
    <col min="13067" max="13313" width="9.140625" style="264"/>
    <col min="13314" max="13314" width="40.42578125" style="264" customWidth="1"/>
    <col min="13315" max="13315" width="13.42578125" style="264" customWidth="1"/>
    <col min="13316" max="13316" width="14" style="264" customWidth="1"/>
    <col min="13317" max="13317" width="15.42578125" style="264" customWidth="1"/>
    <col min="13318" max="13318" width="14.28515625" style="264" customWidth="1"/>
    <col min="13319" max="13319" width="16.140625" style="264" customWidth="1"/>
    <col min="13320" max="13321" width="11" style="264" customWidth="1"/>
    <col min="13322" max="13322" width="11.85546875" style="264" customWidth="1"/>
    <col min="13323" max="13569" width="9.140625" style="264"/>
    <col min="13570" max="13570" width="40.42578125" style="264" customWidth="1"/>
    <col min="13571" max="13571" width="13.42578125" style="264" customWidth="1"/>
    <col min="13572" max="13572" width="14" style="264" customWidth="1"/>
    <col min="13573" max="13573" width="15.42578125" style="264" customWidth="1"/>
    <col min="13574" max="13574" width="14.28515625" style="264" customWidth="1"/>
    <col min="13575" max="13575" width="16.140625" style="264" customWidth="1"/>
    <col min="13576" max="13577" width="11" style="264" customWidth="1"/>
    <col min="13578" max="13578" width="11.85546875" style="264" customWidth="1"/>
    <col min="13579" max="13825" width="9.140625" style="264"/>
    <col min="13826" max="13826" width="40.42578125" style="264" customWidth="1"/>
    <col min="13827" max="13827" width="13.42578125" style="264" customWidth="1"/>
    <col min="13828" max="13828" width="14" style="264" customWidth="1"/>
    <col min="13829" max="13829" width="15.42578125" style="264" customWidth="1"/>
    <col min="13830" max="13830" width="14.28515625" style="264" customWidth="1"/>
    <col min="13831" max="13831" width="16.140625" style="264" customWidth="1"/>
    <col min="13832" max="13833" width="11" style="264" customWidth="1"/>
    <col min="13834" max="13834" width="11.85546875" style="264" customWidth="1"/>
    <col min="13835" max="14081" width="9.140625" style="264"/>
    <col min="14082" max="14082" width="40.42578125" style="264" customWidth="1"/>
    <col min="14083" max="14083" width="13.42578125" style="264" customWidth="1"/>
    <col min="14084" max="14084" width="14" style="264" customWidth="1"/>
    <col min="14085" max="14085" width="15.42578125" style="264" customWidth="1"/>
    <col min="14086" max="14086" width="14.28515625" style="264" customWidth="1"/>
    <col min="14087" max="14087" width="16.140625" style="264" customWidth="1"/>
    <col min="14088" max="14089" width="11" style="264" customWidth="1"/>
    <col min="14090" max="14090" width="11.85546875" style="264" customWidth="1"/>
    <col min="14091" max="14337" width="9.140625" style="264"/>
    <col min="14338" max="14338" width="40.42578125" style="264" customWidth="1"/>
    <col min="14339" max="14339" width="13.42578125" style="264" customWidth="1"/>
    <col min="14340" max="14340" width="14" style="264" customWidth="1"/>
    <col min="14341" max="14341" width="15.42578125" style="264" customWidth="1"/>
    <col min="14342" max="14342" width="14.28515625" style="264" customWidth="1"/>
    <col min="14343" max="14343" width="16.140625" style="264" customWidth="1"/>
    <col min="14344" max="14345" width="11" style="264" customWidth="1"/>
    <col min="14346" max="14346" width="11.85546875" style="264" customWidth="1"/>
    <col min="14347" max="14593" width="9.140625" style="264"/>
    <col min="14594" max="14594" width="40.42578125" style="264" customWidth="1"/>
    <col min="14595" max="14595" width="13.42578125" style="264" customWidth="1"/>
    <col min="14596" max="14596" width="14" style="264" customWidth="1"/>
    <col min="14597" max="14597" width="15.42578125" style="264" customWidth="1"/>
    <col min="14598" max="14598" width="14.28515625" style="264" customWidth="1"/>
    <col min="14599" max="14599" width="16.140625" style="264" customWidth="1"/>
    <col min="14600" max="14601" width="11" style="264" customWidth="1"/>
    <col min="14602" max="14602" width="11.85546875" style="264" customWidth="1"/>
    <col min="14603" max="14849" width="9.140625" style="264"/>
    <col min="14850" max="14850" width="40.42578125" style="264" customWidth="1"/>
    <col min="14851" max="14851" width="13.42578125" style="264" customWidth="1"/>
    <col min="14852" max="14852" width="14" style="264" customWidth="1"/>
    <col min="14853" max="14853" width="15.42578125" style="264" customWidth="1"/>
    <col min="14854" max="14854" width="14.28515625" style="264" customWidth="1"/>
    <col min="14855" max="14855" width="16.140625" style="264" customWidth="1"/>
    <col min="14856" max="14857" width="11" style="264" customWidth="1"/>
    <col min="14858" max="14858" width="11.85546875" style="264" customWidth="1"/>
    <col min="14859" max="15105" width="9.140625" style="264"/>
    <col min="15106" max="15106" width="40.42578125" style="264" customWidth="1"/>
    <col min="15107" max="15107" width="13.42578125" style="264" customWidth="1"/>
    <col min="15108" max="15108" width="14" style="264" customWidth="1"/>
    <col min="15109" max="15109" width="15.42578125" style="264" customWidth="1"/>
    <col min="15110" max="15110" width="14.28515625" style="264" customWidth="1"/>
    <col min="15111" max="15111" width="16.140625" style="264" customWidth="1"/>
    <col min="15112" max="15113" width="11" style="264" customWidth="1"/>
    <col min="15114" max="15114" width="11.85546875" style="264" customWidth="1"/>
    <col min="15115" max="15361" width="9.140625" style="264"/>
    <col min="15362" max="15362" width="40.42578125" style="264" customWidth="1"/>
    <col min="15363" max="15363" width="13.42578125" style="264" customWidth="1"/>
    <col min="15364" max="15364" width="14" style="264" customWidth="1"/>
    <col min="15365" max="15365" width="15.42578125" style="264" customWidth="1"/>
    <col min="15366" max="15366" width="14.28515625" style="264" customWidth="1"/>
    <col min="15367" max="15367" width="16.140625" style="264" customWidth="1"/>
    <col min="15368" max="15369" width="11" style="264" customWidth="1"/>
    <col min="15370" max="15370" width="11.85546875" style="264" customWidth="1"/>
    <col min="15371" max="15617" width="9.140625" style="264"/>
    <col min="15618" max="15618" width="40.42578125" style="264" customWidth="1"/>
    <col min="15619" max="15619" width="13.42578125" style="264" customWidth="1"/>
    <col min="15620" max="15620" width="14" style="264" customWidth="1"/>
    <col min="15621" max="15621" width="15.42578125" style="264" customWidth="1"/>
    <col min="15622" max="15622" width="14.28515625" style="264" customWidth="1"/>
    <col min="15623" max="15623" width="16.140625" style="264" customWidth="1"/>
    <col min="15624" max="15625" width="11" style="264" customWidth="1"/>
    <col min="15626" max="15626" width="11.85546875" style="264" customWidth="1"/>
    <col min="15627" max="15873" width="9.140625" style="264"/>
    <col min="15874" max="15874" width="40.42578125" style="264" customWidth="1"/>
    <col min="15875" max="15875" width="13.42578125" style="264" customWidth="1"/>
    <col min="15876" max="15876" width="14" style="264" customWidth="1"/>
    <col min="15877" max="15877" width="15.42578125" style="264" customWidth="1"/>
    <col min="15878" max="15878" width="14.28515625" style="264" customWidth="1"/>
    <col min="15879" max="15879" width="16.140625" style="264" customWidth="1"/>
    <col min="15880" max="15881" width="11" style="264" customWidth="1"/>
    <col min="15882" max="15882" width="11.85546875" style="264" customWidth="1"/>
    <col min="15883" max="16129" width="9.140625" style="264"/>
    <col min="16130" max="16130" width="40.42578125" style="264" customWidth="1"/>
    <col min="16131" max="16131" width="13.42578125" style="264" customWidth="1"/>
    <col min="16132" max="16132" width="14" style="264" customWidth="1"/>
    <col min="16133" max="16133" width="15.42578125" style="264" customWidth="1"/>
    <col min="16134" max="16134" width="14.28515625" style="264" customWidth="1"/>
    <col min="16135" max="16135" width="16.140625" style="264" customWidth="1"/>
    <col min="16136" max="16137" width="11" style="264" customWidth="1"/>
    <col min="16138" max="16138" width="11.85546875" style="264" customWidth="1"/>
    <col min="16139" max="16384" width="9.140625" style="264"/>
  </cols>
  <sheetData>
    <row r="1" spans="1:7" ht="15.75" x14ac:dyDescent="0.25">
      <c r="B1" s="263"/>
      <c r="C1" s="263"/>
      <c r="D1" s="263"/>
      <c r="E1" s="263"/>
      <c r="F1" s="263"/>
      <c r="G1" s="263"/>
    </row>
    <row r="2" spans="1:7" ht="15.75" thickBot="1" x14ac:dyDescent="0.3">
      <c r="B2" s="195"/>
      <c r="C2" s="194"/>
      <c r="D2" s="194"/>
      <c r="E2" s="194"/>
      <c r="F2" s="194"/>
      <c r="G2" s="102" t="s">
        <v>249</v>
      </c>
    </row>
    <row r="3" spans="1:7" s="266" customFormat="1" ht="48.75" thickBot="1" x14ac:dyDescent="0.3">
      <c r="A3" s="265" t="s">
        <v>262</v>
      </c>
      <c r="B3" s="202" t="s">
        <v>351</v>
      </c>
      <c r="C3" s="203" t="s">
        <v>352</v>
      </c>
      <c r="D3" s="203" t="s">
        <v>353</v>
      </c>
      <c r="E3" s="203" t="s">
        <v>417</v>
      </c>
      <c r="F3" s="203" t="s">
        <v>412</v>
      </c>
      <c r="G3" s="204" t="s">
        <v>418</v>
      </c>
    </row>
    <row r="4" spans="1:7" s="194" customFormat="1" ht="15.75" thickBot="1" x14ac:dyDescent="0.3">
      <c r="A4" s="265" t="s">
        <v>240</v>
      </c>
      <c r="B4" s="267" t="s">
        <v>241</v>
      </c>
      <c r="C4" s="268" t="s">
        <v>242</v>
      </c>
      <c r="D4" s="268" t="s">
        <v>250</v>
      </c>
      <c r="E4" s="268" t="s">
        <v>251</v>
      </c>
      <c r="F4" s="268" t="s">
        <v>252</v>
      </c>
      <c r="G4" s="269" t="s">
        <v>357</v>
      </c>
    </row>
    <row r="5" spans="1:7" ht="15.75" thickBot="1" x14ac:dyDescent="0.3">
      <c r="A5" s="206" t="s">
        <v>4</v>
      </c>
      <c r="B5" s="270" t="s">
        <v>415</v>
      </c>
      <c r="C5" s="271">
        <v>2503</v>
      </c>
      <c r="D5" s="272"/>
      <c r="E5" s="271">
        <v>0</v>
      </c>
      <c r="F5" s="271">
        <v>2503</v>
      </c>
      <c r="G5" s="273"/>
    </row>
    <row r="6" spans="1:7" ht="15.75" thickBot="1" x14ac:dyDescent="0.3">
      <c r="A6" s="206" t="s">
        <v>17</v>
      </c>
      <c r="B6" s="270" t="s">
        <v>416</v>
      </c>
      <c r="C6" s="271">
        <v>1000</v>
      </c>
      <c r="D6" s="272"/>
      <c r="E6" s="271">
        <v>0</v>
      </c>
      <c r="F6" s="271">
        <v>1000</v>
      </c>
      <c r="G6" s="273"/>
    </row>
    <row r="7" spans="1:7" ht="15.75" thickBot="1" x14ac:dyDescent="0.3">
      <c r="A7" s="206" t="s">
        <v>31</v>
      </c>
      <c r="B7" s="274"/>
      <c r="C7" s="275"/>
      <c r="D7" s="272"/>
      <c r="E7" s="275"/>
      <c r="F7" s="275"/>
      <c r="G7" s="273">
        <f t="shared" ref="G7:G23" si="0">C7-E7-F7</f>
        <v>0</v>
      </c>
    </row>
    <row r="8" spans="1:7" ht="15.75" thickBot="1" x14ac:dyDescent="0.3">
      <c r="A8" s="206" t="s">
        <v>211</v>
      </c>
      <c r="B8" s="276"/>
      <c r="C8" s="275"/>
      <c r="D8" s="272"/>
      <c r="E8" s="275"/>
      <c r="F8" s="275"/>
      <c r="G8" s="273">
        <f t="shared" si="0"/>
        <v>0</v>
      </c>
    </row>
    <row r="9" spans="1:7" ht="15.75" thickBot="1" x14ac:dyDescent="0.3">
      <c r="A9" s="206" t="s">
        <v>59</v>
      </c>
      <c r="B9" s="274"/>
      <c r="C9" s="275"/>
      <c r="D9" s="272"/>
      <c r="E9" s="275"/>
      <c r="F9" s="275"/>
      <c r="G9" s="273">
        <f t="shared" si="0"/>
        <v>0</v>
      </c>
    </row>
    <row r="10" spans="1:7" ht="15.75" thickBot="1" x14ac:dyDescent="0.3">
      <c r="A10" s="206" t="s">
        <v>81</v>
      </c>
      <c r="B10" s="276"/>
      <c r="C10" s="275"/>
      <c r="D10" s="272"/>
      <c r="E10" s="275"/>
      <c r="F10" s="275"/>
      <c r="G10" s="273">
        <f t="shared" si="0"/>
        <v>0</v>
      </c>
    </row>
    <row r="11" spans="1:7" ht="15.75" thickBot="1" x14ac:dyDescent="0.3">
      <c r="A11" s="206" t="s">
        <v>222</v>
      </c>
      <c r="B11" s="274"/>
      <c r="C11" s="275"/>
      <c r="D11" s="272"/>
      <c r="E11" s="275"/>
      <c r="F11" s="275"/>
      <c r="G11" s="273">
        <f t="shared" si="0"/>
        <v>0</v>
      </c>
    </row>
    <row r="12" spans="1:7" ht="15.75" thickBot="1" x14ac:dyDescent="0.3">
      <c r="A12" s="206" t="s">
        <v>103</v>
      </c>
      <c r="B12" s="274"/>
      <c r="C12" s="275"/>
      <c r="D12" s="272"/>
      <c r="E12" s="275"/>
      <c r="F12" s="275"/>
      <c r="G12" s="273">
        <f t="shared" si="0"/>
        <v>0</v>
      </c>
    </row>
    <row r="13" spans="1:7" ht="15.75" thickBot="1" x14ac:dyDescent="0.3">
      <c r="A13" s="206" t="s">
        <v>113</v>
      </c>
      <c r="B13" s="274"/>
      <c r="C13" s="275"/>
      <c r="D13" s="272"/>
      <c r="E13" s="275"/>
      <c r="F13" s="275"/>
      <c r="G13" s="273">
        <f t="shared" si="0"/>
        <v>0</v>
      </c>
    </row>
    <row r="14" spans="1:7" ht="15.75" thickBot="1" x14ac:dyDescent="0.3">
      <c r="A14" s="206" t="s">
        <v>234</v>
      </c>
      <c r="B14" s="274"/>
      <c r="C14" s="275"/>
      <c r="D14" s="272"/>
      <c r="E14" s="275"/>
      <c r="F14" s="275"/>
      <c r="G14" s="273">
        <f t="shared" si="0"/>
        <v>0</v>
      </c>
    </row>
    <row r="15" spans="1:7" ht="15.75" thickBot="1" x14ac:dyDescent="0.3">
      <c r="A15" s="206" t="s">
        <v>279</v>
      </c>
      <c r="B15" s="274"/>
      <c r="C15" s="275"/>
      <c r="D15" s="272"/>
      <c r="E15" s="275"/>
      <c r="F15" s="275"/>
      <c r="G15" s="273">
        <f t="shared" si="0"/>
        <v>0</v>
      </c>
    </row>
    <row r="16" spans="1:7" ht="15.75" thickBot="1" x14ac:dyDescent="0.3">
      <c r="A16" s="206" t="s">
        <v>280</v>
      </c>
      <c r="B16" s="274"/>
      <c r="C16" s="275"/>
      <c r="D16" s="272"/>
      <c r="E16" s="275"/>
      <c r="F16" s="275"/>
      <c r="G16" s="273">
        <f t="shared" si="0"/>
        <v>0</v>
      </c>
    </row>
    <row r="17" spans="1:7" ht="15.75" thickBot="1" x14ac:dyDescent="0.3">
      <c r="A17" s="206" t="s">
        <v>281</v>
      </c>
      <c r="B17" s="274"/>
      <c r="C17" s="275"/>
      <c r="D17" s="272"/>
      <c r="E17" s="275"/>
      <c r="F17" s="275"/>
      <c r="G17" s="273">
        <f t="shared" si="0"/>
        <v>0</v>
      </c>
    </row>
    <row r="18" spans="1:7" ht="15.75" thickBot="1" x14ac:dyDescent="0.3">
      <c r="A18" s="206" t="s">
        <v>284</v>
      </c>
      <c r="B18" s="274"/>
      <c r="C18" s="275"/>
      <c r="D18" s="272"/>
      <c r="E18" s="275"/>
      <c r="F18" s="275"/>
      <c r="G18" s="273">
        <f t="shared" si="0"/>
        <v>0</v>
      </c>
    </row>
    <row r="19" spans="1:7" ht="15.75" thickBot="1" x14ac:dyDescent="0.3">
      <c r="A19" s="206" t="s">
        <v>287</v>
      </c>
      <c r="B19" s="274"/>
      <c r="C19" s="275"/>
      <c r="D19" s="272"/>
      <c r="E19" s="275"/>
      <c r="F19" s="275"/>
      <c r="G19" s="273">
        <f t="shared" si="0"/>
        <v>0</v>
      </c>
    </row>
    <row r="20" spans="1:7" ht="15.75" thickBot="1" x14ac:dyDescent="0.3">
      <c r="A20" s="206" t="s">
        <v>290</v>
      </c>
      <c r="B20" s="274"/>
      <c r="C20" s="275"/>
      <c r="D20" s="272"/>
      <c r="E20" s="275"/>
      <c r="F20" s="275"/>
      <c r="G20" s="273">
        <f t="shared" si="0"/>
        <v>0</v>
      </c>
    </row>
    <row r="21" spans="1:7" ht="15.75" thickBot="1" x14ac:dyDescent="0.3">
      <c r="A21" s="206" t="s">
        <v>293</v>
      </c>
      <c r="B21" s="274"/>
      <c r="C21" s="275"/>
      <c r="D21" s="272"/>
      <c r="E21" s="275"/>
      <c r="F21" s="275"/>
      <c r="G21" s="273">
        <f t="shared" si="0"/>
        <v>0</v>
      </c>
    </row>
    <row r="22" spans="1:7" ht="15.75" thickBot="1" x14ac:dyDescent="0.3">
      <c r="A22" s="206" t="s">
        <v>296</v>
      </c>
      <c r="B22" s="274"/>
      <c r="C22" s="275"/>
      <c r="D22" s="272"/>
      <c r="E22" s="275"/>
      <c r="F22" s="275"/>
      <c r="G22" s="273">
        <f t="shared" si="0"/>
        <v>0</v>
      </c>
    </row>
    <row r="23" spans="1:7" ht="15.75" thickBot="1" x14ac:dyDescent="0.3">
      <c r="A23" s="206" t="s">
        <v>299</v>
      </c>
      <c r="B23" s="223"/>
      <c r="C23" s="277"/>
      <c r="D23" s="278"/>
      <c r="E23" s="277"/>
      <c r="F23" s="277"/>
      <c r="G23" s="279">
        <f t="shared" si="0"/>
        <v>0</v>
      </c>
    </row>
    <row r="24" spans="1:7" s="283" customFormat="1" ht="13.5" thickBot="1" x14ac:dyDescent="0.3">
      <c r="A24" s="206" t="s">
        <v>302</v>
      </c>
      <c r="B24" s="202" t="s">
        <v>354</v>
      </c>
      <c r="C24" s="280">
        <f>C5+C6</f>
        <v>3503</v>
      </c>
      <c r="D24" s="281"/>
      <c r="E24" s="280">
        <f>SUM(E5:E23)</f>
        <v>0</v>
      </c>
      <c r="F24" s="280">
        <f>F5+F6</f>
        <v>3503</v>
      </c>
      <c r="G24" s="282">
        <f>SUM(G5:G23)</f>
        <v>0</v>
      </c>
    </row>
    <row r="25" spans="1:7" x14ac:dyDescent="0.25">
      <c r="A25" s="284"/>
    </row>
    <row r="26" spans="1:7" x14ac:dyDescent="0.25">
      <c r="A26" s="284"/>
    </row>
    <row r="27" spans="1:7" x14ac:dyDescent="0.25">
      <c r="A27" s="284"/>
    </row>
    <row r="28" spans="1:7" x14ac:dyDescent="0.25">
      <c r="A28" s="284"/>
    </row>
    <row r="29" spans="1:7" x14ac:dyDescent="0.25">
      <c r="A29" s="284"/>
    </row>
    <row r="30" spans="1:7" x14ac:dyDescent="0.25">
      <c r="A30" s="286"/>
    </row>
    <row r="31" spans="1:7" x14ac:dyDescent="0.25">
      <c r="A31" s="286"/>
    </row>
    <row r="32" spans="1:7" x14ac:dyDescent="0.25">
      <c r="A32" s="286"/>
    </row>
    <row r="33" spans="1:7" x14ac:dyDescent="0.25">
      <c r="A33" s="286"/>
      <c r="B33" s="264"/>
      <c r="G33" s="264"/>
    </row>
    <row r="34" spans="1:7" x14ac:dyDescent="0.25">
      <c r="A34" s="287"/>
      <c r="B34" s="264"/>
      <c r="G34" s="264"/>
    </row>
  </sheetData>
  <mergeCells count="1">
    <mergeCell ref="B1:G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&amp;C&amp;"-,Félkövér"&amp;9Tiszagyulaháza Község 2016. évi beruházási (felhalmozási) kiadásainak előirányzata beruházásonként&amp;R&amp;"-,Dőlt"&amp;8
 7.melléklet a2/2016.(II.22.)Önkormányzati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Layout" zoomScaleNormal="100" workbookViewId="0">
      <selection activeCell="B2" sqref="B2"/>
    </sheetView>
  </sheetViews>
  <sheetFormatPr defaultRowHeight="15" x14ac:dyDescent="0.25"/>
  <cols>
    <col min="1" max="1" width="4.42578125" style="194" customWidth="1"/>
    <col min="2" max="2" width="23.85546875" style="285" customWidth="1"/>
    <col min="3" max="3" width="12.42578125" style="264" customWidth="1"/>
    <col min="4" max="4" width="12.5703125" style="264" customWidth="1"/>
    <col min="5" max="5" width="13.7109375" style="264" customWidth="1"/>
    <col min="6" max="6" width="14.28515625" style="264" customWidth="1"/>
    <col min="7" max="7" width="16.140625" style="194" customWidth="1"/>
    <col min="8" max="9" width="11" style="264" customWidth="1"/>
    <col min="10" max="10" width="11.85546875" style="264" customWidth="1"/>
    <col min="11" max="257" width="9.140625" style="264"/>
    <col min="258" max="258" width="40.42578125" style="264" customWidth="1"/>
    <col min="259" max="259" width="13.42578125" style="264" customWidth="1"/>
    <col min="260" max="260" width="14" style="264" customWidth="1"/>
    <col min="261" max="261" width="15.42578125" style="264" customWidth="1"/>
    <col min="262" max="262" width="14.28515625" style="264" customWidth="1"/>
    <col min="263" max="263" width="16.140625" style="264" customWidth="1"/>
    <col min="264" max="265" width="11" style="264" customWidth="1"/>
    <col min="266" max="266" width="11.85546875" style="264" customWidth="1"/>
    <col min="267" max="513" width="9.140625" style="264"/>
    <col min="514" max="514" width="40.42578125" style="264" customWidth="1"/>
    <col min="515" max="515" width="13.42578125" style="264" customWidth="1"/>
    <col min="516" max="516" width="14" style="264" customWidth="1"/>
    <col min="517" max="517" width="15.42578125" style="264" customWidth="1"/>
    <col min="518" max="518" width="14.28515625" style="264" customWidth="1"/>
    <col min="519" max="519" width="16.140625" style="264" customWidth="1"/>
    <col min="520" max="521" width="11" style="264" customWidth="1"/>
    <col min="522" max="522" width="11.85546875" style="264" customWidth="1"/>
    <col min="523" max="769" width="9.140625" style="264"/>
    <col min="770" max="770" width="40.42578125" style="264" customWidth="1"/>
    <col min="771" max="771" width="13.42578125" style="264" customWidth="1"/>
    <col min="772" max="772" width="14" style="264" customWidth="1"/>
    <col min="773" max="773" width="15.42578125" style="264" customWidth="1"/>
    <col min="774" max="774" width="14.28515625" style="264" customWidth="1"/>
    <col min="775" max="775" width="16.140625" style="264" customWidth="1"/>
    <col min="776" max="777" width="11" style="264" customWidth="1"/>
    <col min="778" max="778" width="11.85546875" style="264" customWidth="1"/>
    <col min="779" max="1025" width="9.140625" style="264"/>
    <col min="1026" max="1026" width="40.42578125" style="264" customWidth="1"/>
    <col min="1027" max="1027" width="13.42578125" style="264" customWidth="1"/>
    <col min="1028" max="1028" width="14" style="264" customWidth="1"/>
    <col min="1029" max="1029" width="15.42578125" style="264" customWidth="1"/>
    <col min="1030" max="1030" width="14.28515625" style="264" customWidth="1"/>
    <col min="1031" max="1031" width="16.140625" style="264" customWidth="1"/>
    <col min="1032" max="1033" width="11" style="264" customWidth="1"/>
    <col min="1034" max="1034" width="11.85546875" style="264" customWidth="1"/>
    <col min="1035" max="1281" width="9.140625" style="264"/>
    <col min="1282" max="1282" width="40.42578125" style="264" customWidth="1"/>
    <col min="1283" max="1283" width="13.42578125" style="264" customWidth="1"/>
    <col min="1284" max="1284" width="14" style="264" customWidth="1"/>
    <col min="1285" max="1285" width="15.42578125" style="264" customWidth="1"/>
    <col min="1286" max="1286" width="14.28515625" style="264" customWidth="1"/>
    <col min="1287" max="1287" width="16.140625" style="264" customWidth="1"/>
    <col min="1288" max="1289" width="11" style="264" customWidth="1"/>
    <col min="1290" max="1290" width="11.85546875" style="264" customWidth="1"/>
    <col min="1291" max="1537" width="9.140625" style="264"/>
    <col min="1538" max="1538" width="40.42578125" style="264" customWidth="1"/>
    <col min="1539" max="1539" width="13.42578125" style="264" customWidth="1"/>
    <col min="1540" max="1540" width="14" style="264" customWidth="1"/>
    <col min="1541" max="1541" width="15.42578125" style="264" customWidth="1"/>
    <col min="1542" max="1542" width="14.28515625" style="264" customWidth="1"/>
    <col min="1543" max="1543" width="16.140625" style="264" customWidth="1"/>
    <col min="1544" max="1545" width="11" style="264" customWidth="1"/>
    <col min="1546" max="1546" width="11.85546875" style="264" customWidth="1"/>
    <col min="1547" max="1793" width="9.140625" style="264"/>
    <col min="1794" max="1794" width="40.42578125" style="264" customWidth="1"/>
    <col min="1795" max="1795" width="13.42578125" style="264" customWidth="1"/>
    <col min="1796" max="1796" width="14" style="264" customWidth="1"/>
    <col min="1797" max="1797" width="15.42578125" style="264" customWidth="1"/>
    <col min="1798" max="1798" width="14.28515625" style="264" customWidth="1"/>
    <col min="1799" max="1799" width="16.140625" style="264" customWidth="1"/>
    <col min="1800" max="1801" width="11" style="264" customWidth="1"/>
    <col min="1802" max="1802" width="11.85546875" style="264" customWidth="1"/>
    <col min="1803" max="2049" width="9.140625" style="264"/>
    <col min="2050" max="2050" width="40.42578125" style="264" customWidth="1"/>
    <col min="2051" max="2051" width="13.42578125" style="264" customWidth="1"/>
    <col min="2052" max="2052" width="14" style="264" customWidth="1"/>
    <col min="2053" max="2053" width="15.42578125" style="264" customWidth="1"/>
    <col min="2054" max="2054" width="14.28515625" style="264" customWidth="1"/>
    <col min="2055" max="2055" width="16.140625" style="264" customWidth="1"/>
    <col min="2056" max="2057" width="11" style="264" customWidth="1"/>
    <col min="2058" max="2058" width="11.85546875" style="264" customWidth="1"/>
    <col min="2059" max="2305" width="9.140625" style="264"/>
    <col min="2306" max="2306" width="40.42578125" style="264" customWidth="1"/>
    <col min="2307" max="2307" width="13.42578125" style="264" customWidth="1"/>
    <col min="2308" max="2308" width="14" style="264" customWidth="1"/>
    <col min="2309" max="2309" width="15.42578125" style="264" customWidth="1"/>
    <col min="2310" max="2310" width="14.28515625" style="264" customWidth="1"/>
    <col min="2311" max="2311" width="16.140625" style="264" customWidth="1"/>
    <col min="2312" max="2313" width="11" style="264" customWidth="1"/>
    <col min="2314" max="2314" width="11.85546875" style="264" customWidth="1"/>
    <col min="2315" max="2561" width="9.140625" style="264"/>
    <col min="2562" max="2562" width="40.42578125" style="264" customWidth="1"/>
    <col min="2563" max="2563" width="13.42578125" style="264" customWidth="1"/>
    <col min="2564" max="2564" width="14" style="264" customWidth="1"/>
    <col min="2565" max="2565" width="15.42578125" style="264" customWidth="1"/>
    <col min="2566" max="2566" width="14.28515625" style="264" customWidth="1"/>
    <col min="2567" max="2567" width="16.140625" style="264" customWidth="1"/>
    <col min="2568" max="2569" width="11" style="264" customWidth="1"/>
    <col min="2570" max="2570" width="11.85546875" style="264" customWidth="1"/>
    <col min="2571" max="2817" width="9.140625" style="264"/>
    <col min="2818" max="2818" width="40.42578125" style="264" customWidth="1"/>
    <col min="2819" max="2819" width="13.42578125" style="264" customWidth="1"/>
    <col min="2820" max="2820" width="14" style="264" customWidth="1"/>
    <col min="2821" max="2821" width="15.42578125" style="264" customWidth="1"/>
    <col min="2822" max="2822" width="14.28515625" style="264" customWidth="1"/>
    <col min="2823" max="2823" width="16.140625" style="264" customWidth="1"/>
    <col min="2824" max="2825" width="11" style="264" customWidth="1"/>
    <col min="2826" max="2826" width="11.85546875" style="264" customWidth="1"/>
    <col min="2827" max="3073" width="9.140625" style="264"/>
    <col min="3074" max="3074" width="40.42578125" style="264" customWidth="1"/>
    <col min="3075" max="3075" width="13.42578125" style="264" customWidth="1"/>
    <col min="3076" max="3076" width="14" style="264" customWidth="1"/>
    <col min="3077" max="3077" width="15.42578125" style="264" customWidth="1"/>
    <col min="3078" max="3078" width="14.28515625" style="264" customWidth="1"/>
    <col min="3079" max="3079" width="16.140625" style="264" customWidth="1"/>
    <col min="3080" max="3081" width="11" style="264" customWidth="1"/>
    <col min="3082" max="3082" width="11.85546875" style="264" customWidth="1"/>
    <col min="3083" max="3329" width="9.140625" style="264"/>
    <col min="3330" max="3330" width="40.42578125" style="264" customWidth="1"/>
    <col min="3331" max="3331" width="13.42578125" style="264" customWidth="1"/>
    <col min="3332" max="3332" width="14" style="264" customWidth="1"/>
    <col min="3333" max="3333" width="15.42578125" style="264" customWidth="1"/>
    <col min="3334" max="3334" width="14.28515625" style="264" customWidth="1"/>
    <col min="3335" max="3335" width="16.140625" style="264" customWidth="1"/>
    <col min="3336" max="3337" width="11" style="264" customWidth="1"/>
    <col min="3338" max="3338" width="11.85546875" style="264" customWidth="1"/>
    <col min="3339" max="3585" width="9.140625" style="264"/>
    <col min="3586" max="3586" width="40.42578125" style="264" customWidth="1"/>
    <col min="3587" max="3587" width="13.42578125" style="264" customWidth="1"/>
    <col min="3588" max="3588" width="14" style="264" customWidth="1"/>
    <col min="3589" max="3589" width="15.42578125" style="264" customWidth="1"/>
    <col min="3590" max="3590" width="14.28515625" style="264" customWidth="1"/>
    <col min="3591" max="3591" width="16.140625" style="264" customWidth="1"/>
    <col min="3592" max="3593" width="11" style="264" customWidth="1"/>
    <col min="3594" max="3594" width="11.85546875" style="264" customWidth="1"/>
    <col min="3595" max="3841" width="9.140625" style="264"/>
    <col min="3842" max="3842" width="40.42578125" style="264" customWidth="1"/>
    <col min="3843" max="3843" width="13.42578125" style="264" customWidth="1"/>
    <col min="3844" max="3844" width="14" style="264" customWidth="1"/>
    <col min="3845" max="3845" width="15.42578125" style="264" customWidth="1"/>
    <col min="3846" max="3846" width="14.28515625" style="264" customWidth="1"/>
    <col min="3847" max="3847" width="16.140625" style="264" customWidth="1"/>
    <col min="3848" max="3849" width="11" style="264" customWidth="1"/>
    <col min="3850" max="3850" width="11.85546875" style="264" customWidth="1"/>
    <col min="3851" max="4097" width="9.140625" style="264"/>
    <col min="4098" max="4098" width="40.42578125" style="264" customWidth="1"/>
    <col min="4099" max="4099" width="13.42578125" style="264" customWidth="1"/>
    <col min="4100" max="4100" width="14" style="264" customWidth="1"/>
    <col min="4101" max="4101" width="15.42578125" style="264" customWidth="1"/>
    <col min="4102" max="4102" width="14.28515625" style="264" customWidth="1"/>
    <col min="4103" max="4103" width="16.140625" style="264" customWidth="1"/>
    <col min="4104" max="4105" width="11" style="264" customWidth="1"/>
    <col min="4106" max="4106" width="11.85546875" style="264" customWidth="1"/>
    <col min="4107" max="4353" width="9.140625" style="264"/>
    <col min="4354" max="4354" width="40.42578125" style="264" customWidth="1"/>
    <col min="4355" max="4355" width="13.42578125" style="264" customWidth="1"/>
    <col min="4356" max="4356" width="14" style="264" customWidth="1"/>
    <col min="4357" max="4357" width="15.42578125" style="264" customWidth="1"/>
    <col min="4358" max="4358" width="14.28515625" style="264" customWidth="1"/>
    <col min="4359" max="4359" width="16.140625" style="264" customWidth="1"/>
    <col min="4360" max="4361" width="11" style="264" customWidth="1"/>
    <col min="4362" max="4362" width="11.85546875" style="264" customWidth="1"/>
    <col min="4363" max="4609" width="9.140625" style="264"/>
    <col min="4610" max="4610" width="40.42578125" style="264" customWidth="1"/>
    <col min="4611" max="4611" width="13.42578125" style="264" customWidth="1"/>
    <col min="4612" max="4612" width="14" style="264" customWidth="1"/>
    <col min="4613" max="4613" width="15.42578125" style="264" customWidth="1"/>
    <col min="4614" max="4614" width="14.28515625" style="264" customWidth="1"/>
    <col min="4615" max="4615" width="16.140625" style="264" customWidth="1"/>
    <col min="4616" max="4617" width="11" style="264" customWidth="1"/>
    <col min="4618" max="4618" width="11.85546875" style="264" customWidth="1"/>
    <col min="4619" max="4865" width="9.140625" style="264"/>
    <col min="4866" max="4866" width="40.42578125" style="264" customWidth="1"/>
    <col min="4867" max="4867" width="13.42578125" style="264" customWidth="1"/>
    <col min="4868" max="4868" width="14" style="264" customWidth="1"/>
    <col min="4869" max="4869" width="15.42578125" style="264" customWidth="1"/>
    <col min="4870" max="4870" width="14.28515625" style="264" customWidth="1"/>
    <col min="4871" max="4871" width="16.140625" style="264" customWidth="1"/>
    <col min="4872" max="4873" width="11" style="264" customWidth="1"/>
    <col min="4874" max="4874" width="11.85546875" style="264" customWidth="1"/>
    <col min="4875" max="5121" width="9.140625" style="264"/>
    <col min="5122" max="5122" width="40.42578125" style="264" customWidth="1"/>
    <col min="5123" max="5123" width="13.42578125" style="264" customWidth="1"/>
    <col min="5124" max="5124" width="14" style="264" customWidth="1"/>
    <col min="5125" max="5125" width="15.42578125" style="264" customWidth="1"/>
    <col min="5126" max="5126" width="14.28515625" style="264" customWidth="1"/>
    <col min="5127" max="5127" width="16.140625" style="264" customWidth="1"/>
    <col min="5128" max="5129" width="11" style="264" customWidth="1"/>
    <col min="5130" max="5130" width="11.85546875" style="264" customWidth="1"/>
    <col min="5131" max="5377" width="9.140625" style="264"/>
    <col min="5378" max="5378" width="40.42578125" style="264" customWidth="1"/>
    <col min="5379" max="5379" width="13.42578125" style="264" customWidth="1"/>
    <col min="5380" max="5380" width="14" style="264" customWidth="1"/>
    <col min="5381" max="5381" width="15.42578125" style="264" customWidth="1"/>
    <col min="5382" max="5382" width="14.28515625" style="264" customWidth="1"/>
    <col min="5383" max="5383" width="16.140625" style="264" customWidth="1"/>
    <col min="5384" max="5385" width="11" style="264" customWidth="1"/>
    <col min="5386" max="5386" width="11.85546875" style="264" customWidth="1"/>
    <col min="5387" max="5633" width="9.140625" style="264"/>
    <col min="5634" max="5634" width="40.42578125" style="264" customWidth="1"/>
    <col min="5635" max="5635" width="13.42578125" style="264" customWidth="1"/>
    <col min="5636" max="5636" width="14" style="264" customWidth="1"/>
    <col min="5637" max="5637" width="15.42578125" style="264" customWidth="1"/>
    <col min="5638" max="5638" width="14.28515625" style="264" customWidth="1"/>
    <col min="5639" max="5639" width="16.140625" style="264" customWidth="1"/>
    <col min="5640" max="5641" width="11" style="264" customWidth="1"/>
    <col min="5642" max="5642" width="11.85546875" style="264" customWidth="1"/>
    <col min="5643" max="5889" width="9.140625" style="264"/>
    <col min="5890" max="5890" width="40.42578125" style="264" customWidth="1"/>
    <col min="5891" max="5891" width="13.42578125" style="264" customWidth="1"/>
    <col min="5892" max="5892" width="14" style="264" customWidth="1"/>
    <col min="5893" max="5893" width="15.42578125" style="264" customWidth="1"/>
    <col min="5894" max="5894" width="14.28515625" style="264" customWidth="1"/>
    <col min="5895" max="5895" width="16.140625" style="264" customWidth="1"/>
    <col min="5896" max="5897" width="11" style="264" customWidth="1"/>
    <col min="5898" max="5898" width="11.85546875" style="264" customWidth="1"/>
    <col min="5899" max="6145" width="9.140625" style="264"/>
    <col min="6146" max="6146" width="40.42578125" style="264" customWidth="1"/>
    <col min="6147" max="6147" width="13.42578125" style="264" customWidth="1"/>
    <col min="6148" max="6148" width="14" style="264" customWidth="1"/>
    <col min="6149" max="6149" width="15.42578125" style="264" customWidth="1"/>
    <col min="6150" max="6150" width="14.28515625" style="264" customWidth="1"/>
    <col min="6151" max="6151" width="16.140625" style="264" customWidth="1"/>
    <col min="6152" max="6153" width="11" style="264" customWidth="1"/>
    <col min="6154" max="6154" width="11.85546875" style="264" customWidth="1"/>
    <col min="6155" max="6401" width="9.140625" style="264"/>
    <col min="6402" max="6402" width="40.42578125" style="264" customWidth="1"/>
    <col min="6403" max="6403" width="13.42578125" style="264" customWidth="1"/>
    <col min="6404" max="6404" width="14" style="264" customWidth="1"/>
    <col min="6405" max="6405" width="15.42578125" style="264" customWidth="1"/>
    <col min="6406" max="6406" width="14.28515625" style="264" customWidth="1"/>
    <col min="6407" max="6407" width="16.140625" style="264" customWidth="1"/>
    <col min="6408" max="6409" width="11" style="264" customWidth="1"/>
    <col min="6410" max="6410" width="11.85546875" style="264" customWidth="1"/>
    <col min="6411" max="6657" width="9.140625" style="264"/>
    <col min="6658" max="6658" width="40.42578125" style="264" customWidth="1"/>
    <col min="6659" max="6659" width="13.42578125" style="264" customWidth="1"/>
    <col min="6660" max="6660" width="14" style="264" customWidth="1"/>
    <col min="6661" max="6661" width="15.42578125" style="264" customWidth="1"/>
    <col min="6662" max="6662" width="14.28515625" style="264" customWidth="1"/>
    <col min="6663" max="6663" width="16.140625" style="264" customWidth="1"/>
    <col min="6664" max="6665" width="11" style="264" customWidth="1"/>
    <col min="6666" max="6666" width="11.85546875" style="264" customWidth="1"/>
    <col min="6667" max="6913" width="9.140625" style="264"/>
    <col min="6914" max="6914" width="40.42578125" style="264" customWidth="1"/>
    <col min="6915" max="6915" width="13.42578125" style="264" customWidth="1"/>
    <col min="6916" max="6916" width="14" style="264" customWidth="1"/>
    <col min="6917" max="6917" width="15.42578125" style="264" customWidth="1"/>
    <col min="6918" max="6918" width="14.28515625" style="264" customWidth="1"/>
    <col min="6919" max="6919" width="16.140625" style="264" customWidth="1"/>
    <col min="6920" max="6921" width="11" style="264" customWidth="1"/>
    <col min="6922" max="6922" width="11.85546875" style="264" customWidth="1"/>
    <col min="6923" max="7169" width="9.140625" style="264"/>
    <col min="7170" max="7170" width="40.42578125" style="264" customWidth="1"/>
    <col min="7171" max="7171" width="13.42578125" style="264" customWidth="1"/>
    <col min="7172" max="7172" width="14" style="264" customWidth="1"/>
    <col min="7173" max="7173" width="15.42578125" style="264" customWidth="1"/>
    <col min="7174" max="7174" width="14.28515625" style="264" customWidth="1"/>
    <col min="7175" max="7175" width="16.140625" style="264" customWidth="1"/>
    <col min="7176" max="7177" width="11" style="264" customWidth="1"/>
    <col min="7178" max="7178" width="11.85546875" style="264" customWidth="1"/>
    <col min="7179" max="7425" width="9.140625" style="264"/>
    <col min="7426" max="7426" width="40.42578125" style="264" customWidth="1"/>
    <col min="7427" max="7427" width="13.42578125" style="264" customWidth="1"/>
    <col min="7428" max="7428" width="14" style="264" customWidth="1"/>
    <col min="7429" max="7429" width="15.42578125" style="264" customWidth="1"/>
    <col min="7430" max="7430" width="14.28515625" style="264" customWidth="1"/>
    <col min="7431" max="7431" width="16.140625" style="264" customWidth="1"/>
    <col min="7432" max="7433" width="11" style="264" customWidth="1"/>
    <col min="7434" max="7434" width="11.85546875" style="264" customWidth="1"/>
    <col min="7435" max="7681" width="9.140625" style="264"/>
    <col min="7682" max="7682" width="40.42578125" style="264" customWidth="1"/>
    <col min="7683" max="7683" width="13.42578125" style="264" customWidth="1"/>
    <col min="7684" max="7684" width="14" style="264" customWidth="1"/>
    <col min="7685" max="7685" width="15.42578125" style="264" customWidth="1"/>
    <col min="7686" max="7686" width="14.28515625" style="264" customWidth="1"/>
    <col min="7687" max="7687" width="16.140625" style="264" customWidth="1"/>
    <col min="7688" max="7689" width="11" style="264" customWidth="1"/>
    <col min="7690" max="7690" width="11.85546875" style="264" customWidth="1"/>
    <col min="7691" max="7937" width="9.140625" style="264"/>
    <col min="7938" max="7938" width="40.42578125" style="264" customWidth="1"/>
    <col min="7939" max="7939" width="13.42578125" style="264" customWidth="1"/>
    <col min="7940" max="7940" width="14" style="264" customWidth="1"/>
    <col min="7941" max="7941" width="15.42578125" style="264" customWidth="1"/>
    <col min="7942" max="7942" width="14.28515625" style="264" customWidth="1"/>
    <col min="7943" max="7943" width="16.140625" style="264" customWidth="1"/>
    <col min="7944" max="7945" width="11" style="264" customWidth="1"/>
    <col min="7946" max="7946" width="11.85546875" style="264" customWidth="1"/>
    <col min="7947" max="8193" width="9.140625" style="264"/>
    <col min="8194" max="8194" width="40.42578125" style="264" customWidth="1"/>
    <col min="8195" max="8195" width="13.42578125" style="264" customWidth="1"/>
    <col min="8196" max="8196" width="14" style="264" customWidth="1"/>
    <col min="8197" max="8197" width="15.42578125" style="264" customWidth="1"/>
    <col min="8198" max="8198" width="14.28515625" style="264" customWidth="1"/>
    <col min="8199" max="8199" width="16.140625" style="264" customWidth="1"/>
    <col min="8200" max="8201" width="11" style="264" customWidth="1"/>
    <col min="8202" max="8202" width="11.85546875" style="264" customWidth="1"/>
    <col min="8203" max="8449" width="9.140625" style="264"/>
    <col min="8450" max="8450" width="40.42578125" style="264" customWidth="1"/>
    <col min="8451" max="8451" width="13.42578125" style="264" customWidth="1"/>
    <col min="8452" max="8452" width="14" style="264" customWidth="1"/>
    <col min="8453" max="8453" width="15.42578125" style="264" customWidth="1"/>
    <col min="8454" max="8454" width="14.28515625" style="264" customWidth="1"/>
    <col min="8455" max="8455" width="16.140625" style="264" customWidth="1"/>
    <col min="8456" max="8457" width="11" style="264" customWidth="1"/>
    <col min="8458" max="8458" width="11.85546875" style="264" customWidth="1"/>
    <col min="8459" max="8705" width="9.140625" style="264"/>
    <col min="8706" max="8706" width="40.42578125" style="264" customWidth="1"/>
    <col min="8707" max="8707" width="13.42578125" style="264" customWidth="1"/>
    <col min="8708" max="8708" width="14" style="264" customWidth="1"/>
    <col min="8709" max="8709" width="15.42578125" style="264" customWidth="1"/>
    <col min="8710" max="8710" width="14.28515625" style="264" customWidth="1"/>
    <col min="8711" max="8711" width="16.140625" style="264" customWidth="1"/>
    <col min="8712" max="8713" width="11" style="264" customWidth="1"/>
    <col min="8714" max="8714" width="11.85546875" style="264" customWidth="1"/>
    <col min="8715" max="8961" width="9.140625" style="264"/>
    <col min="8962" max="8962" width="40.42578125" style="264" customWidth="1"/>
    <col min="8963" max="8963" width="13.42578125" style="264" customWidth="1"/>
    <col min="8964" max="8964" width="14" style="264" customWidth="1"/>
    <col min="8965" max="8965" width="15.42578125" style="264" customWidth="1"/>
    <col min="8966" max="8966" width="14.28515625" style="264" customWidth="1"/>
    <col min="8967" max="8967" width="16.140625" style="264" customWidth="1"/>
    <col min="8968" max="8969" width="11" style="264" customWidth="1"/>
    <col min="8970" max="8970" width="11.85546875" style="264" customWidth="1"/>
    <col min="8971" max="9217" width="9.140625" style="264"/>
    <col min="9218" max="9218" width="40.42578125" style="264" customWidth="1"/>
    <col min="9219" max="9219" width="13.42578125" style="264" customWidth="1"/>
    <col min="9220" max="9220" width="14" style="264" customWidth="1"/>
    <col min="9221" max="9221" width="15.42578125" style="264" customWidth="1"/>
    <col min="9222" max="9222" width="14.28515625" style="264" customWidth="1"/>
    <col min="9223" max="9223" width="16.140625" style="264" customWidth="1"/>
    <col min="9224" max="9225" width="11" style="264" customWidth="1"/>
    <col min="9226" max="9226" width="11.85546875" style="264" customWidth="1"/>
    <col min="9227" max="9473" width="9.140625" style="264"/>
    <col min="9474" max="9474" width="40.42578125" style="264" customWidth="1"/>
    <col min="9475" max="9475" width="13.42578125" style="264" customWidth="1"/>
    <col min="9476" max="9476" width="14" style="264" customWidth="1"/>
    <col min="9477" max="9477" width="15.42578125" style="264" customWidth="1"/>
    <col min="9478" max="9478" width="14.28515625" style="264" customWidth="1"/>
    <col min="9479" max="9479" width="16.140625" style="264" customWidth="1"/>
    <col min="9480" max="9481" width="11" style="264" customWidth="1"/>
    <col min="9482" max="9482" width="11.85546875" style="264" customWidth="1"/>
    <col min="9483" max="9729" width="9.140625" style="264"/>
    <col min="9730" max="9730" width="40.42578125" style="264" customWidth="1"/>
    <col min="9731" max="9731" width="13.42578125" style="264" customWidth="1"/>
    <col min="9732" max="9732" width="14" style="264" customWidth="1"/>
    <col min="9733" max="9733" width="15.42578125" style="264" customWidth="1"/>
    <col min="9734" max="9734" width="14.28515625" style="264" customWidth="1"/>
    <col min="9735" max="9735" width="16.140625" style="264" customWidth="1"/>
    <col min="9736" max="9737" width="11" style="264" customWidth="1"/>
    <col min="9738" max="9738" width="11.85546875" style="264" customWidth="1"/>
    <col min="9739" max="9985" width="9.140625" style="264"/>
    <col min="9986" max="9986" width="40.42578125" style="264" customWidth="1"/>
    <col min="9987" max="9987" width="13.42578125" style="264" customWidth="1"/>
    <col min="9988" max="9988" width="14" style="264" customWidth="1"/>
    <col min="9989" max="9989" width="15.42578125" style="264" customWidth="1"/>
    <col min="9990" max="9990" width="14.28515625" style="264" customWidth="1"/>
    <col min="9991" max="9991" width="16.140625" style="264" customWidth="1"/>
    <col min="9992" max="9993" width="11" style="264" customWidth="1"/>
    <col min="9994" max="9994" width="11.85546875" style="264" customWidth="1"/>
    <col min="9995" max="10241" width="9.140625" style="264"/>
    <col min="10242" max="10242" width="40.42578125" style="264" customWidth="1"/>
    <col min="10243" max="10243" width="13.42578125" style="264" customWidth="1"/>
    <col min="10244" max="10244" width="14" style="264" customWidth="1"/>
    <col min="10245" max="10245" width="15.42578125" style="264" customWidth="1"/>
    <col min="10246" max="10246" width="14.28515625" style="264" customWidth="1"/>
    <col min="10247" max="10247" width="16.140625" style="264" customWidth="1"/>
    <col min="10248" max="10249" width="11" style="264" customWidth="1"/>
    <col min="10250" max="10250" width="11.85546875" style="264" customWidth="1"/>
    <col min="10251" max="10497" width="9.140625" style="264"/>
    <col min="10498" max="10498" width="40.42578125" style="264" customWidth="1"/>
    <col min="10499" max="10499" width="13.42578125" style="264" customWidth="1"/>
    <col min="10500" max="10500" width="14" style="264" customWidth="1"/>
    <col min="10501" max="10501" width="15.42578125" style="264" customWidth="1"/>
    <col min="10502" max="10502" width="14.28515625" style="264" customWidth="1"/>
    <col min="10503" max="10503" width="16.140625" style="264" customWidth="1"/>
    <col min="10504" max="10505" width="11" style="264" customWidth="1"/>
    <col min="10506" max="10506" width="11.85546875" style="264" customWidth="1"/>
    <col min="10507" max="10753" width="9.140625" style="264"/>
    <col min="10754" max="10754" width="40.42578125" style="264" customWidth="1"/>
    <col min="10755" max="10755" width="13.42578125" style="264" customWidth="1"/>
    <col min="10756" max="10756" width="14" style="264" customWidth="1"/>
    <col min="10757" max="10757" width="15.42578125" style="264" customWidth="1"/>
    <col min="10758" max="10758" width="14.28515625" style="264" customWidth="1"/>
    <col min="10759" max="10759" width="16.140625" style="264" customWidth="1"/>
    <col min="10760" max="10761" width="11" style="264" customWidth="1"/>
    <col min="10762" max="10762" width="11.85546875" style="264" customWidth="1"/>
    <col min="10763" max="11009" width="9.140625" style="264"/>
    <col min="11010" max="11010" width="40.42578125" style="264" customWidth="1"/>
    <col min="11011" max="11011" width="13.42578125" style="264" customWidth="1"/>
    <col min="11012" max="11012" width="14" style="264" customWidth="1"/>
    <col min="11013" max="11013" width="15.42578125" style="264" customWidth="1"/>
    <col min="11014" max="11014" width="14.28515625" style="264" customWidth="1"/>
    <col min="11015" max="11015" width="16.140625" style="264" customWidth="1"/>
    <col min="11016" max="11017" width="11" style="264" customWidth="1"/>
    <col min="11018" max="11018" width="11.85546875" style="264" customWidth="1"/>
    <col min="11019" max="11265" width="9.140625" style="264"/>
    <col min="11266" max="11266" width="40.42578125" style="264" customWidth="1"/>
    <col min="11267" max="11267" width="13.42578125" style="264" customWidth="1"/>
    <col min="11268" max="11268" width="14" style="264" customWidth="1"/>
    <col min="11269" max="11269" width="15.42578125" style="264" customWidth="1"/>
    <col min="11270" max="11270" width="14.28515625" style="264" customWidth="1"/>
    <col min="11271" max="11271" width="16.140625" style="264" customWidth="1"/>
    <col min="11272" max="11273" width="11" style="264" customWidth="1"/>
    <col min="11274" max="11274" width="11.85546875" style="264" customWidth="1"/>
    <col min="11275" max="11521" width="9.140625" style="264"/>
    <col min="11522" max="11522" width="40.42578125" style="264" customWidth="1"/>
    <col min="11523" max="11523" width="13.42578125" style="264" customWidth="1"/>
    <col min="11524" max="11524" width="14" style="264" customWidth="1"/>
    <col min="11525" max="11525" width="15.42578125" style="264" customWidth="1"/>
    <col min="11526" max="11526" width="14.28515625" style="264" customWidth="1"/>
    <col min="11527" max="11527" width="16.140625" style="264" customWidth="1"/>
    <col min="11528" max="11529" width="11" style="264" customWidth="1"/>
    <col min="11530" max="11530" width="11.85546875" style="264" customWidth="1"/>
    <col min="11531" max="11777" width="9.140625" style="264"/>
    <col min="11778" max="11778" width="40.42578125" style="264" customWidth="1"/>
    <col min="11779" max="11779" width="13.42578125" style="264" customWidth="1"/>
    <col min="11780" max="11780" width="14" style="264" customWidth="1"/>
    <col min="11781" max="11781" width="15.42578125" style="264" customWidth="1"/>
    <col min="11782" max="11782" width="14.28515625" style="264" customWidth="1"/>
    <col min="11783" max="11783" width="16.140625" style="264" customWidth="1"/>
    <col min="11784" max="11785" width="11" style="264" customWidth="1"/>
    <col min="11786" max="11786" width="11.85546875" style="264" customWidth="1"/>
    <col min="11787" max="12033" width="9.140625" style="264"/>
    <col min="12034" max="12034" width="40.42578125" style="264" customWidth="1"/>
    <col min="12035" max="12035" width="13.42578125" style="264" customWidth="1"/>
    <col min="12036" max="12036" width="14" style="264" customWidth="1"/>
    <col min="12037" max="12037" width="15.42578125" style="264" customWidth="1"/>
    <col min="12038" max="12038" width="14.28515625" style="264" customWidth="1"/>
    <col min="12039" max="12039" width="16.140625" style="264" customWidth="1"/>
    <col min="12040" max="12041" width="11" style="264" customWidth="1"/>
    <col min="12042" max="12042" width="11.85546875" style="264" customWidth="1"/>
    <col min="12043" max="12289" width="9.140625" style="264"/>
    <col min="12290" max="12290" width="40.42578125" style="264" customWidth="1"/>
    <col min="12291" max="12291" width="13.42578125" style="264" customWidth="1"/>
    <col min="12292" max="12292" width="14" style="264" customWidth="1"/>
    <col min="12293" max="12293" width="15.42578125" style="264" customWidth="1"/>
    <col min="12294" max="12294" width="14.28515625" style="264" customWidth="1"/>
    <col min="12295" max="12295" width="16.140625" style="264" customWidth="1"/>
    <col min="12296" max="12297" width="11" style="264" customWidth="1"/>
    <col min="12298" max="12298" width="11.85546875" style="264" customWidth="1"/>
    <col min="12299" max="12545" width="9.140625" style="264"/>
    <col min="12546" max="12546" width="40.42578125" style="264" customWidth="1"/>
    <col min="12547" max="12547" width="13.42578125" style="264" customWidth="1"/>
    <col min="12548" max="12548" width="14" style="264" customWidth="1"/>
    <col min="12549" max="12549" width="15.42578125" style="264" customWidth="1"/>
    <col min="12550" max="12550" width="14.28515625" style="264" customWidth="1"/>
    <col min="12551" max="12551" width="16.140625" style="264" customWidth="1"/>
    <col min="12552" max="12553" width="11" style="264" customWidth="1"/>
    <col min="12554" max="12554" width="11.85546875" style="264" customWidth="1"/>
    <col min="12555" max="12801" width="9.140625" style="264"/>
    <col min="12802" max="12802" width="40.42578125" style="264" customWidth="1"/>
    <col min="12803" max="12803" width="13.42578125" style="264" customWidth="1"/>
    <col min="12804" max="12804" width="14" style="264" customWidth="1"/>
    <col min="12805" max="12805" width="15.42578125" style="264" customWidth="1"/>
    <col min="12806" max="12806" width="14.28515625" style="264" customWidth="1"/>
    <col min="12807" max="12807" width="16.140625" style="264" customWidth="1"/>
    <col min="12808" max="12809" width="11" style="264" customWidth="1"/>
    <col min="12810" max="12810" width="11.85546875" style="264" customWidth="1"/>
    <col min="12811" max="13057" width="9.140625" style="264"/>
    <col min="13058" max="13058" width="40.42578125" style="264" customWidth="1"/>
    <col min="13059" max="13059" width="13.42578125" style="264" customWidth="1"/>
    <col min="13060" max="13060" width="14" style="264" customWidth="1"/>
    <col min="13061" max="13061" width="15.42578125" style="264" customWidth="1"/>
    <col min="13062" max="13062" width="14.28515625" style="264" customWidth="1"/>
    <col min="13063" max="13063" width="16.140625" style="264" customWidth="1"/>
    <col min="13064" max="13065" width="11" style="264" customWidth="1"/>
    <col min="13066" max="13066" width="11.85546875" style="264" customWidth="1"/>
    <col min="13067" max="13313" width="9.140625" style="264"/>
    <col min="13314" max="13314" width="40.42578125" style="264" customWidth="1"/>
    <col min="13315" max="13315" width="13.42578125" style="264" customWidth="1"/>
    <col min="13316" max="13316" width="14" style="264" customWidth="1"/>
    <col min="13317" max="13317" width="15.42578125" style="264" customWidth="1"/>
    <col min="13318" max="13318" width="14.28515625" style="264" customWidth="1"/>
    <col min="13319" max="13319" width="16.140625" style="264" customWidth="1"/>
    <col min="13320" max="13321" width="11" style="264" customWidth="1"/>
    <col min="13322" max="13322" width="11.85546875" style="264" customWidth="1"/>
    <col min="13323" max="13569" width="9.140625" style="264"/>
    <col min="13570" max="13570" width="40.42578125" style="264" customWidth="1"/>
    <col min="13571" max="13571" width="13.42578125" style="264" customWidth="1"/>
    <col min="13572" max="13572" width="14" style="264" customWidth="1"/>
    <col min="13573" max="13573" width="15.42578125" style="264" customWidth="1"/>
    <col min="13574" max="13574" width="14.28515625" style="264" customWidth="1"/>
    <col min="13575" max="13575" width="16.140625" style="264" customWidth="1"/>
    <col min="13576" max="13577" width="11" style="264" customWidth="1"/>
    <col min="13578" max="13578" width="11.85546875" style="264" customWidth="1"/>
    <col min="13579" max="13825" width="9.140625" style="264"/>
    <col min="13826" max="13826" width="40.42578125" style="264" customWidth="1"/>
    <col min="13827" max="13827" width="13.42578125" style="264" customWidth="1"/>
    <col min="13828" max="13828" width="14" style="264" customWidth="1"/>
    <col min="13829" max="13829" width="15.42578125" style="264" customWidth="1"/>
    <col min="13830" max="13830" width="14.28515625" style="264" customWidth="1"/>
    <col min="13831" max="13831" width="16.140625" style="264" customWidth="1"/>
    <col min="13832" max="13833" width="11" style="264" customWidth="1"/>
    <col min="13834" max="13834" width="11.85546875" style="264" customWidth="1"/>
    <col min="13835" max="14081" width="9.140625" style="264"/>
    <col min="14082" max="14082" width="40.42578125" style="264" customWidth="1"/>
    <col min="14083" max="14083" width="13.42578125" style="264" customWidth="1"/>
    <col min="14084" max="14084" width="14" style="264" customWidth="1"/>
    <col min="14085" max="14085" width="15.42578125" style="264" customWidth="1"/>
    <col min="14086" max="14086" width="14.28515625" style="264" customWidth="1"/>
    <col min="14087" max="14087" width="16.140625" style="264" customWidth="1"/>
    <col min="14088" max="14089" width="11" style="264" customWidth="1"/>
    <col min="14090" max="14090" width="11.85546875" style="264" customWidth="1"/>
    <col min="14091" max="14337" width="9.140625" style="264"/>
    <col min="14338" max="14338" width="40.42578125" style="264" customWidth="1"/>
    <col min="14339" max="14339" width="13.42578125" style="264" customWidth="1"/>
    <col min="14340" max="14340" width="14" style="264" customWidth="1"/>
    <col min="14341" max="14341" width="15.42578125" style="264" customWidth="1"/>
    <col min="14342" max="14342" width="14.28515625" style="264" customWidth="1"/>
    <col min="14343" max="14343" width="16.140625" style="264" customWidth="1"/>
    <col min="14344" max="14345" width="11" style="264" customWidth="1"/>
    <col min="14346" max="14346" width="11.85546875" style="264" customWidth="1"/>
    <col min="14347" max="14593" width="9.140625" style="264"/>
    <col min="14594" max="14594" width="40.42578125" style="264" customWidth="1"/>
    <col min="14595" max="14595" width="13.42578125" style="264" customWidth="1"/>
    <col min="14596" max="14596" width="14" style="264" customWidth="1"/>
    <col min="14597" max="14597" width="15.42578125" style="264" customWidth="1"/>
    <col min="14598" max="14598" width="14.28515625" style="264" customWidth="1"/>
    <col min="14599" max="14599" width="16.140625" style="264" customWidth="1"/>
    <col min="14600" max="14601" width="11" style="264" customWidth="1"/>
    <col min="14602" max="14602" width="11.85546875" style="264" customWidth="1"/>
    <col min="14603" max="14849" width="9.140625" style="264"/>
    <col min="14850" max="14850" width="40.42578125" style="264" customWidth="1"/>
    <col min="14851" max="14851" width="13.42578125" style="264" customWidth="1"/>
    <col min="14852" max="14852" width="14" style="264" customWidth="1"/>
    <col min="14853" max="14853" width="15.42578125" style="264" customWidth="1"/>
    <col min="14854" max="14854" width="14.28515625" style="264" customWidth="1"/>
    <col min="14855" max="14855" width="16.140625" style="264" customWidth="1"/>
    <col min="14856" max="14857" width="11" style="264" customWidth="1"/>
    <col min="14858" max="14858" width="11.85546875" style="264" customWidth="1"/>
    <col min="14859" max="15105" width="9.140625" style="264"/>
    <col min="15106" max="15106" width="40.42578125" style="264" customWidth="1"/>
    <col min="15107" max="15107" width="13.42578125" style="264" customWidth="1"/>
    <col min="15108" max="15108" width="14" style="264" customWidth="1"/>
    <col min="15109" max="15109" width="15.42578125" style="264" customWidth="1"/>
    <col min="15110" max="15110" width="14.28515625" style="264" customWidth="1"/>
    <col min="15111" max="15111" width="16.140625" style="264" customWidth="1"/>
    <col min="15112" max="15113" width="11" style="264" customWidth="1"/>
    <col min="15114" max="15114" width="11.85546875" style="264" customWidth="1"/>
    <col min="15115" max="15361" width="9.140625" style="264"/>
    <col min="15362" max="15362" width="40.42578125" style="264" customWidth="1"/>
    <col min="15363" max="15363" width="13.42578125" style="264" customWidth="1"/>
    <col min="15364" max="15364" width="14" style="264" customWidth="1"/>
    <col min="15365" max="15365" width="15.42578125" style="264" customWidth="1"/>
    <col min="15366" max="15366" width="14.28515625" style="264" customWidth="1"/>
    <col min="15367" max="15367" width="16.140625" style="264" customWidth="1"/>
    <col min="15368" max="15369" width="11" style="264" customWidth="1"/>
    <col min="15370" max="15370" width="11.85546875" style="264" customWidth="1"/>
    <col min="15371" max="15617" width="9.140625" style="264"/>
    <col min="15618" max="15618" width="40.42578125" style="264" customWidth="1"/>
    <col min="15619" max="15619" width="13.42578125" style="264" customWidth="1"/>
    <col min="15620" max="15620" width="14" style="264" customWidth="1"/>
    <col min="15621" max="15621" width="15.42578125" style="264" customWidth="1"/>
    <col min="15622" max="15622" width="14.28515625" style="264" customWidth="1"/>
    <col min="15623" max="15623" width="16.140625" style="264" customWidth="1"/>
    <col min="15624" max="15625" width="11" style="264" customWidth="1"/>
    <col min="15626" max="15626" width="11.85546875" style="264" customWidth="1"/>
    <col min="15627" max="15873" width="9.140625" style="264"/>
    <col min="15874" max="15874" width="40.42578125" style="264" customWidth="1"/>
    <col min="15875" max="15875" width="13.42578125" style="264" customWidth="1"/>
    <col min="15876" max="15876" width="14" style="264" customWidth="1"/>
    <col min="15877" max="15877" width="15.42578125" style="264" customWidth="1"/>
    <col min="15878" max="15878" width="14.28515625" style="264" customWidth="1"/>
    <col min="15879" max="15879" width="16.140625" style="264" customWidth="1"/>
    <col min="15880" max="15881" width="11" style="264" customWidth="1"/>
    <col min="15882" max="15882" width="11.85546875" style="264" customWidth="1"/>
    <col min="15883" max="16129" width="9.140625" style="264"/>
    <col min="16130" max="16130" width="40.42578125" style="264" customWidth="1"/>
    <col min="16131" max="16131" width="13.42578125" style="264" customWidth="1"/>
    <col min="16132" max="16132" width="14" style="264" customWidth="1"/>
    <col min="16133" max="16133" width="15.42578125" style="264" customWidth="1"/>
    <col min="16134" max="16134" width="14.28515625" style="264" customWidth="1"/>
    <col min="16135" max="16135" width="16.140625" style="264" customWidth="1"/>
    <col min="16136" max="16137" width="11" style="264" customWidth="1"/>
    <col min="16138" max="16138" width="11.85546875" style="264" customWidth="1"/>
    <col min="16139" max="16384" width="9.140625" style="264"/>
  </cols>
  <sheetData>
    <row r="1" spans="1:7" ht="15.75" x14ac:dyDescent="0.25">
      <c r="B1" s="263"/>
      <c r="C1" s="263"/>
      <c r="D1" s="263"/>
      <c r="E1" s="263"/>
      <c r="F1" s="263"/>
      <c r="G1" s="263"/>
    </row>
    <row r="2" spans="1:7" ht="15.75" customHeight="1" thickBot="1" x14ac:dyDescent="0.3">
      <c r="B2" s="195"/>
      <c r="C2" s="194"/>
      <c r="D2" s="194"/>
      <c r="E2" s="194"/>
      <c r="F2" s="194"/>
      <c r="G2" s="102" t="s">
        <v>249</v>
      </c>
    </row>
    <row r="3" spans="1:7" s="266" customFormat="1" ht="48.75" thickBot="1" x14ac:dyDescent="0.3">
      <c r="A3" s="265" t="s">
        <v>262</v>
      </c>
      <c r="B3" s="202" t="s">
        <v>419</v>
      </c>
      <c r="C3" s="203" t="s">
        <v>352</v>
      </c>
      <c r="D3" s="203" t="s">
        <v>353</v>
      </c>
      <c r="E3" s="203" t="s">
        <v>417</v>
      </c>
      <c r="F3" s="203" t="s">
        <v>412</v>
      </c>
      <c r="G3" s="204" t="s">
        <v>418</v>
      </c>
    </row>
    <row r="4" spans="1:7" s="194" customFormat="1" ht="15.75" thickBot="1" x14ac:dyDescent="0.3">
      <c r="A4" s="265" t="s">
        <v>240</v>
      </c>
      <c r="B4" s="267" t="s">
        <v>241</v>
      </c>
      <c r="C4" s="268" t="s">
        <v>242</v>
      </c>
      <c r="D4" s="268" t="s">
        <v>250</v>
      </c>
      <c r="E4" s="268" t="s">
        <v>251</v>
      </c>
      <c r="F4" s="268" t="s">
        <v>252</v>
      </c>
      <c r="G4" s="269" t="s">
        <v>357</v>
      </c>
    </row>
    <row r="5" spans="1:7" ht="15" customHeight="1" thickBot="1" x14ac:dyDescent="0.3">
      <c r="A5" s="206" t="s">
        <v>4</v>
      </c>
      <c r="B5" s="270" t="s">
        <v>414</v>
      </c>
      <c r="C5" s="271">
        <v>31579</v>
      </c>
      <c r="D5" s="272"/>
      <c r="E5" s="271">
        <v>634</v>
      </c>
      <c r="F5" s="271">
        <f>C5-E5</f>
        <v>30945</v>
      </c>
      <c r="G5" s="273"/>
    </row>
    <row r="6" spans="1:7" ht="15" customHeight="1" thickBot="1" x14ac:dyDescent="0.3">
      <c r="A6" s="206" t="s">
        <v>17</v>
      </c>
      <c r="B6" s="270"/>
      <c r="C6" s="271"/>
      <c r="D6" s="272"/>
      <c r="E6" s="271"/>
      <c r="F6" s="271"/>
      <c r="G6" s="273"/>
    </row>
    <row r="7" spans="1:7" ht="15.75" thickBot="1" x14ac:dyDescent="0.3">
      <c r="A7" s="206" t="s">
        <v>31</v>
      </c>
      <c r="B7" s="274"/>
      <c r="C7" s="275"/>
      <c r="D7" s="272"/>
      <c r="E7" s="275"/>
      <c r="F7" s="275"/>
      <c r="G7" s="273">
        <f t="shared" ref="G7:G23" si="0">C7-E7-F7</f>
        <v>0</v>
      </c>
    </row>
    <row r="8" spans="1:7" ht="15.75" thickBot="1" x14ac:dyDescent="0.3">
      <c r="A8" s="206" t="s">
        <v>211</v>
      </c>
      <c r="B8" s="276"/>
      <c r="C8" s="275"/>
      <c r="D8" s="272"/>
      <c r="E8" s="275"/>
      <c r="F8" s="275"/>
      <c r="G8" s="273">
        <f t="shared" si="0"/>
        <v>0</v>
      </c>
    </row>
    <row r="9" spans="1:7" ht="15.75" thickBot="1" x14ac:dyDescent="0.3">
      <c r="A9" s="206" t="s">
        <v>59</v>
      </c>
      <c r="B9" s="274"/>
      <c r="C9" s="275"/>
      <c r="D9" s="272"/>
      <c r="E9" s="275"/>
      <c r="F9" s="275"/>
      <c r="G9" s="273">
        <f t="shared" si="0"/>
        <v>0</v>
      </c>
    </row>
    <row r="10" spans="1:7" ht="15.75" thickBot="1" x14ac:dyDescent="0.3">
      <c r="A10" s="206" t="s">
        <v>81</v>
      </c>
      <c r="B10" s="276"/>
      <c r="C10" s="275"/>
      <c r="D10" s="272"/>
      <c r="E10" s="275"/>
      <c r="F10" s="275"/>
      <c r="G10" s="273">
        <f t="shared" si="0"/>
        <v>0</v>
      </c>
    </row>
    <row r="11" spans="1:7" ht="15.75" thickBot="1" x14ac:dyDescent="0.3">
      <c r="A11" s="206" t="s">
        <v>222</v>
      </c>
      <c r="B11" s="274"/>
      <c r="C11" s="275"/>
      <c r="D11" s="272"/>
      <c r="E11" s="275"/>
      <c r="F11" s="275"/>
      <c r="G11" s="273">
        <f t="shared" si="0"/>
        <v>0</v>
      </c>
    </row>
    <row r="12" spans="1:7" ht="15.75" thickBot="1" x14ac:dyDescent="0.3">
      <c r="A12" s="206" t="s">
        <v>103</v>
      </c>
      <c r="B12" s="274"/>
      <c r="C12" s="275"/>
      <c r="D12" s="272"/>
      <c r="E12" s="275"/>
      <c r="F12" s="275"/>
      <c r="G12" s="273">
        <f t="shared" si="0"/>
        <v>0</v>
      </c>
    </row>
    <row r="13" spans="1:7" ht="15.75" thickBot="1" x14ac:dyDescent="0.3">
      <c r="A13" s="206" t="s">
        <v>113</v>
      </c>
      <c r="B13" s="274"/>
      <c r="C13" s="275"/>
      <c r="D13" s="272"/>
      <c r="E13" s="275"/>
      <c r="F13" s="275"/>
      <c r="G13" s="273">
        <f t="shared" si="0"/>
        <v>0</v>
      </c>
    </row>
    <row r="14" spans="1:7" ht="15.75" thickBot="1" x14ac:dyDescent="0.3">
      <c r="A14" s="206" t="s">
        <v>234</v>
      </c>
      <c r="B14" s="274"/>
      <c r="C14" s="275"/>
      <c r="D14" s="272"/>
      <c r="E14" s="275"/>
      <c r="F14" s="275"/>
      <c r="G14" s="273">
        <f t="shared" si="0"/>
        <v>0</v>
      </c>
    </row>
    <row r="15" spans="1:7" ht="15.75" thickBot="1" x14ac:dyDescent="0.3">
      <c r="A15" s="206" t="s">
        <v>279</v>
      </c>
      <c r="B15" s="274"/>
      <c r="C15" s="275"/>
      <c r="D15" s="272"/>
      <c r="E15" s="275"/>
      <c r="F15" s="275"/>
      <c r="G15" s="273">
        <f t="shared" si="0"/>
        <v>0</v>
      </c>
    </row>
    <row r="16" spans="1:7" ht="15" customHeight="1" thickBot="1" x14ac:dyDescent="0.3">
      <c r="A16" s="206" t="s">
        <v>280</v>
      </c>
      <c r="B16" s="274"/>
      <c r="C16" s="275"/>
      <c r="D16" s="272"/>
      <c r="E16" s="275"/>
      <c r="F16" s="275"/>
      <c r="G16" s="273">
        <f t="shared" si="0"/>
        <v>0</v>
      </c>
    </row>
    <row r="17" spans="1:7" ht="15.75" thickBot="1" x14ac:dyDescent="0.3">
      <c r="A17" s="206" t="s">
        <v>281</v>
      </c>
      <c r="B17" s="274"/>
      <c r="C17" s="275"/>
      <c r="D17" s="272"/>
      <c r="E17" s="275"/>
      <c r="F17" s="275"/>
      <c r="G17" s="273">
        <f t="shared" si="0"/>
        <v>0</v>
      </c>
    </row>
    <row r="18" spans="1:7" ht="15.75" thickBot="1" x14ac:dyDescent="0.3">
      <c r="A18" s="206" t="s">
        <v>284</v>
      </c>
      <c r="B18" s="274"/>
      <c r="C18" s="275"/>
      <c r="D18" s="272"/>
      <c r="E18" s="275"/>
      <c r="F18" s="275"/>
      <c r="G18" s="273">
        <f t="shared" si="0"/>
        <v>0</v>
      </c>
    </row>
    <row r="19" spans="1:7" ht="15.75" thickBot="1" x14ac:dyDescent="0.3">
      <c r="A19" s="206" t="s">
        <v>287</v>
      </c>
      <c r="B19" s="274"/>
      <c r="C19" s="275"/>
      <c r="D19" s="272"/>
      <c r="E19" s="275"/>
      <c r="F19" s="275"/>
      <c r="G19" s="273">
        <f t="shared" si="0"/>
        <v>0</v>
      </c>
    </row>
    <row r="20" spans="1:7" ht="15.75" thickBot="1" x14ac:dyDescent="0.3">
      <c r="A20" s="206" t="s">
        <v>290</v>
      </c>
      <c r="B20" s="274"/>
      <c r="C20" s="275"/>
      <c r="D20" s="272"/>
      <c r="E20" s="275"/>
      <c r="F20" s="275"/>
      <c r="G20" s="273">
        <f t="shared" si="0"/>
        <v>0</v>
      </c>
    </row>
    <row r="21" spans="1:7" ht="15.75" thickBot="1" x14ac:dyDescent="0.3">
      <c r="A21" s="206" t="s">
        <v>293</v>
      </c>
      <c r="B21" s="274"/>
      <c r="C21" s="275"/>
      <c r="D21" s="272"/>
      <c r="E21" s="275"/>
      <c r="F21" s="275"/>
      <c r="G21" s="273">
        <f t="shared" si="0"/>
        <v>0</v>
      </c>
    </row>
    <row r="22" spans="1:7" ht="15.75" thickBot="1" x14ac:dyDescent="0.3">
      <c r="A22" s="206" t="s">
        <v>296</v>
      </c>
      <c r="B22" s="274"/>
      <c r="C22" s="275"/>
      <c r="D22" s="272"/>
      <c r="E22" s="275"/>
      <c r="F22" s="275"/>
      <c r="G22" s="273">
        <f t="shared" si="0"/>
        <v>0</v>
      </c>
    </row>
    <row r="23" spans="1:7" ht="15.75" thickBot="1" x14ac:dyDescent="0.3">
      <c r="A23" s="206" t="s">
        <v>299</v>
      </c>
      <c r="B23" s="223"/>
      <c r="C23" s="277"/>
      <c r="D23" s="278"/>
      <c r="E23" s="277"/>
      <c r="F23" s="277"/>
      <c r="G23" s="279">
        <f t="shared" si="0"/>
        <v>0</v>
      </c>
    </row>
    <row r="24" spans="1:7" s="283" customFormat="1" ht="13.5" thickBot="1" x14ac:dyDescent="0.3">
      <c r="A24" s="206" t="s">
        <v>302</v>
      </c>
      <c r="B24" s="202" t="s">
        <v>354</v>
      </c>
      <c r="C24" s="280">
        <f>C5</f>
        <v>31579</v>
      </c>
      <c r="D24" s="281"/>
      <c r="E24" s="280">
        <f>SUM(E5:E23)</f>
        <v>634</v>
      </c>
      <c r="F24" s="280">
        <f>F5</f>
        <v>30945</v>
      </c>
      <c r="G24" s="282">
        <f>SUM(G5:G23)</f>
        <v>0</v>
      </c>
    </row>
    <row r="25" spans="1:7" x14ac:dyDescent="0.25">
      <c r="A25" s="284"/>
    </row>
    <row r="26" spans="1:7" x14ac:dyDescent="0.25">
      <c r="A26" s="284"/>
    </row>
    <row r="27" spans="1:7" x14ac:dyDescent="0.25">
      <c r="A27" s="284"/>
    </row>
    <row r="28" spans="1:7" x14ac:dyDescent="0.25">
      <c r="A28" s="284"/>
    </row>
    <row r="29" spans="1:7" x14ac:dyDescent="0.25">
      <c r="A29" s="284"/>
    </row>
    <row r="30" spans="1:7" x14ac:dyDescent="0.25">
      <c r="A30" s="286"/>
    </row>
    <row r="31" spans="1:7" x14ac:dyDescent="0.25">
      <c r="A31" s="286"/>
    </row>
    <row r="32" spans="1:7" x14ac:dyDescent="0.25">
      <c r="A32" s="286"/>
    </row>
    <row r="33" spans="1:7" x14ac:dyDescent="0.25">
      <c r="A33" s="286"/>
      <c r="B33" s="264"/>
      <c r="G33" s="264"/>
    </row>
    <row r="34" spans="1:7" x14ac:dyDescent="0.25">
      <c r="A34" s="287"/>
      <c r="B34" s="264"/>
      <c r="G34" s="264"/>
    </row>
  </sheetData>
  <mergeCells count="1">
    <mergeCell ref="B1:G1"/>
  </mergeCells>
  <conditionalFormatting sqref="F7:F14 C14:E14 C24:F24 F17:F23 F32:F39 C39:E39 F42:F49 C49:E49 E56:F56">
    <cfRule type="cellIs" dxfId="0" priority="1" stopIfTrue="1" operator="equal">
      <formula>0</formula>
    </cfRule>
  </conditionalFormatting>
  <pageMargins left="7.874015748031496E-2" right="7.874015748031496E-2" top="0.74803149606299213" bottom="0.35433070866141736" header="0.31496062992125984" footer="0.31496062992125984"/>
  <pageSetup paperSize="9" orientation="portrait" r:id="rId1"/>
  <headerFooter>
    <oddHeader>&amp;C&amp;"-,Félkövér"&amp;9Tiszagyulaháza Község 2016. évi felújítási(felhalmozási) kiadásainak előirányzata felújításonként&amp;R&amp;"-,Dőlt"&amp;8
 8.melléklet a 2/2016.(II.22.)Önkormányzati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view="pageLayout" zoomScaleNormal="100" workbookViewId="0">
      <selection activeCell="F1" sqref="F1"/>
    </sheetView>
  </sheetViews>
  <sheetFormatPr defaultRowHeight="15.75" x14ac:dyDescent="0.25"/>
  <cols>
    <col min="1" max="1" width="7.7109375" style="288" customWidth="1"/>
    <col min="2" max="2" width="57.7109375" style="288" customWidth="1"/>
    <col min="3" max="3" width="11.28515625" style="289" customWidth="1"/>
    <col min="4" max="4" width="10.42578125" style="288" customWidth="1"/>
    <col min="5" max="5" width="11.140625" style="288" customWidth="1"/>
    <col min="6" max="6" width="7.7109375" style="288" customWidth="1"/>
    <col min="7" max="256" width="9.140625" style="288"/>
    <col min="257" max="257" width="7.7109375" style="288" customWidth="1"/>
    <col min="258" max="258" width="65" style="288" customWidth="1"/>
    <col min="259" max="261" width="13.28515625" style="288" customWidth="1"/>
    <col min="262" max="262" width="7.7109375" style="288" customWidth="1"/>
    <col min="263" max="512" width="9.140625" style="288"/>
    <col min="513" max="513" width="7.7109375" style="288" customWidth="1"/>
    <col min="514" max="514" width="65" style="288" customWidth="1"/>
    <col min="515" max="517" width="13.28515625" style="288" customWidth="1"/>
    <col min="518" max="518" width="7.7109375" style="288" customWidth="1"/>
    <col min="519" max="768" width="9.140625" style="288"/>
    <col min="769" max="769" width="7.7109375" style="288" customWidth="1"/>
    <col min="770" max="770" width="65" style="288" customWidth="1"/>
    <col min="771" max="773" width="13.28515625" style="288" customWidth="1"/>
    <col min="774" max="774" width="7.7109375" style="288" customWidth="1"/>
    <col min="775" max="1024" width="9.140625" style="288"/>
    <col min="1025" max="1025" width="7.7109375" style="288" customWidth="1"/>
    <col min="1026" max="1026" width="65" style="288" customWidth="1"/>
    <col min="1027" max="1029" width="13.28515625" style="288" customWidth="1"/>
    <col min="1030" max="1030" width="7.7109375" style="288" customWidth="1"/>
    <col min="1031" max="1280" width="9.140625" style="288"/>
    <col min="1281" max="1281" width="7.7109375" style="288" customWidth="1"/>
    <col min="1282" max="1282" width="65" style="288" customWidth="1"/>
    <col min="1283" max="1285" width="13.28515625" style="288" customWidth="1"/>
    <col min="1286" max="1286" width="7.7109375" style="288" customWidth="1"/>
    <col min="1287" max="1536" width="9.140625" style="288"/>
    <col min="1537" max="1537" width="7.7109375" style="288" customWidth="1"/>
    <col min="1538" max="1538" width="65" style="288" customWidth="1"/>
    <col min="1539" max="1541" width="13.28515625" style="288" customWidth="1"/>
    <col min="1542" max="1542" width="7.7109375" style="288" customWidth="1"/>
    <col min="1543" max="1792" width="9.140625" style="288"/>
    <col min="1793" max="1793" width="7.7109375" style="288" customWidth="1"/>
    <col min="1794" max="1794" width="65" style="288" customWidth="1"/>
    <col min="1795" max="1797" width="13.28515625" style="288" customWidth="1"/>
    <col min="1798" max="1798" width="7.7109375" style="288" customWidth="1"/>
    <col min="1799" max="2048" width="9.140625" style="288"/>
    <col min="2049" max="2049" width="7.7109375" style="288" customWidth="1"/>
    <col min="2050" max="2050" width="65" style="288" customWidth="1"/>
    <col min="2051" max="2053" width="13.28515625" style="288" customWidth="1"/>
    <col min="2054" max="2054" width="7.7109375" style="288" customWidth="1"/>
    <col min="2055" max="2304" width="9.140625" style="288"/>
    <col min="2305" max="2305" width="7.7109375" style="288" customWidth="1"/>
    <col min="2306" max="2306" width="65" style="288" customWidth="1"/>
    <col min="2307" max="2309" width="13.28515625" style="288" customWidth="1"/>
    <col min="2310" max="2310" width="7.7109375" style="288" customWidth="1"/>
    <col min="2311" max="2560" width="9.140625" style="288"/>
    <col min="2561" max="2561" width="7.7109375" style="288" customWidth="1"/>
    <col min="2562" max="2562" width="65" style="288" customWidth="1"/>
    <col min="2563" max="2565" width="13.28515625" style="288" customWidth="1"/>
    <col min="2566" max="2566" width="7.7109375" style="288" customWidth="1"/>
    <col min="2567" max="2816" width="9.140625" style="288"/>
    <col min="2817" max="2817" width="7.7109375" style="288" customWidth="1"/>
    <col min="2818" max="2818" width="65" style="288" customWidth="1"/>
    <col min="2819" max="2821" width="13.28515625" style="288" customWidth="1"/>
    <col min="2822" max="2822" width="7.7109375" style="288" customWidth="1"/>
    <col min="2823" max="3072" width="9.140625" style="288"/>
    <col min="3073" max="3073" width="7.7109375" style="288" customWidth="1"/>
    <col min="3074" max="3074" width="65" style="288" customWidth="1"/>
    <col min="3075" max="3077" width="13.28515625" style="288" customWidth="1"/>
    <col min="3078" max="3078" width="7.7109375" style="288" customWidth="1"/>
    <col min="3079" max="3328" width="9.140625" style="288"/>
    <col min="3329" max="3329" width="7.7109375" style="288" customWidth="1"/>
    <col min="3330" max="3330" width="65" style="288" customWidth="1"/>
    <col min="3331" max="3333" width="13.28515625" style="288" customWidth="1"/>
    <col min="3334" max="3334" width="7.7109375" style="288" customWidth="1"/>
    <col min="3335" max="3584" width="9.140625" style="288"/>
    <col min="3585" max="3585" width="7.7109375" style="288" customWidth="1"/>
    <col min="3586" max="3586" width="65" style="288" customWidth="1"/>
    <col min="3587" max="3589" width="13.28515625" style="288" customWidth="1"/>
    <col min="3590" max="3590" width="7.7109375" style="288" customWidth="1"/>
    <col min="3591" max="3840" width="9.140625" style="288"/>
    <col min="3841" max="3841" width="7.7109375" style="288" customWidth="1"/>
    <col min="3842" max="3842" width="65" style="288" customWidth="1"/>
    <col min="3843" max="3845" width="13.28515625" style="288" customWidth="1"/>
    <col min="3846" max="3846" width="7.7109375" style="288" customWidth="1"/>
    <col min="3847" max="4096" width="9.140625" style="288"/>
    <col min="4097" max="4097" width="7.7109375" style="288" customWidth="1"/>
    <col min="4098" max="4098" width="65" style="288" customWidth="1"/>
    <col min="4099" max="4101" width="13.28515625" style="288" customWidth="1"/>
    <col min="4102" max="4102" width="7.7109375" style="288" customWidth="1"/>
    <col min="4103" max="4352" width="9.140625" style="288"/>
    <col min="4353" max="4353" width="7.7109375" style="288" customWidth="1"/>
    <col min="4354" max="4354" width="65" style="288" customWidth="1"/>
    <col min="4355" max="4357" width="13.28515625" style="288" customWidth="1"/>
    <col min="4358" max="4358" width="7.7109375" style="288" customWidth="1"/>
    <col min="4359" max="4608" width="9.140625" style="288"/>
    <col min="4609" max="4609" width="7.7109375" style="288" customWidth="1"/>
    <col min="4610" max="4610" width="65" style="288" customWidth="1"/>
    <col min="4611" max="4613" width="13.28515625" style="288" customWidth="1"/>
    <col min="4614" max="4614" width="7.7109375" style="288" customWidth="1"/>
    <col min="4615" max="4864" width="9.140625" style="288"/>
    <col min="4865" max="4865" width="7.7109375" style="288" customWidth="1"/>
    <col min="4866" max="4866" width="65" style="288" customWidth="1"/>
    <col min="4867" max="4869" width="13.28515625" style="288" customWidth="1"/>
    <col min="4870" max="4870" width="7.7109375" style="288" customWidth="1"/>
    <col min="4871" max="5120" width="9.140625" style="288"/>
    <col min="5121" max="5121" width="7.7109375" style="288" customWidth="1"/>
    <col min="5122" max="5122" width="65" style="288" customWidth="1"/>
    <col min="5123" max="5125" width="13.28515625" style="288" customWidth="1"/>
    <col min="5126" max="5126" width="7.7109375" style="288" customWidth="1"/>
    <col min="5127" max="5376" width="9.140625" style="288"/>
    <col min="5377" max="5377" width="7.7109375" style="288" customWidth="1"/>
    <col min="5378" max="5378" width="65" style="288" customWidth="1"/>
    <col min="5379" max="5381" width="13.28515625" style="288" customWidth="1"/>
    <col min="5382" max="5382" width="7.7109375" style="288" customWidth="1"/>
    <col min="5383" max="5632" width="9.140625" style="288"/>
    <col min="5633" max="5633" width="7.7109375" style="288" customWidth="1"/>
    <col min="5634" max="5634" width="65" style="288" customWidth="1"/>
    <col min="5635" max="5637" width="13.28515625" style="288" customWidth="1"/>
    <col min="5638" max="5638" width="7.7109375" style="288" customWidth="1"/>
    <col min="5639" max="5888" width="9.140625" style="288"/>
    <col min="5889" max="5889" width="7.7109375" style="288" customWidth="1"/>
    <col min="5890" max="5890" width="65" style="288" customWidth="1"/>
    <col min="5891" max="5893" width="13.28515625" style="288" customWidth="1"/>
    <col min="5894" max="5894" width="7.7109375" style="288" customWidth="1"/>
    <col min="5895" max="6144" width="9.140625" style="288"/>
    <col min="6145" max="6145" width="7.7109375" style="288" customWidth="1"/>
    <col min="6146" max="6146" width="65" style="288" customWidth="1"/>
    <col min="6147" max="6149" width="13.28515625" style="288" customWidth="1"/>
    <col min="6150" max="6150" width="7.7109375" style="288" customWidth="1"/>
    <col min="6151" max="6400" width="9.140625" style="288"/>
    <col min="6401" max="6401" width="7.7109375" style="288" customWidth="1"/>
    <col min="6402" max="6402" width="65" style="288" customWidth="1"/>
    <col min="6403" max="6405" width="13.28515625" style="288" customWidth="1"/>
    <col min="6406" max="6406" width="7.7109375" style="288" customWidth="1"/>
    <col min="6407" max="6656" width="9.140625" style="288"/>
    <col min="6657" max="6657" width="7.7109375" style="288" customWidth="1"/>
    <col min="6658" max="6658" width="65" style="288" customWidth="1"/>
    <col min="6659" max="6661" width="13.28515625" style="288" customWidth="1"/>
    <col min="6662" max="6662" width="7.7109375" style="288" customWidth="1"/>
    <col min="6663" max="6912" width="9.140625" style="288"/>
    <col min="6913" max="6913" width="7.7109375" style="288" customWidth="1"/>
    <col min="6914" max="6914" width="65" style="288" customWidth="1"/>
    <col min="6915" max="6917" width="13.28515625" style="288" customWidth="1"/>
    <col min="6918" max="6918" width="7.7109375" style="288" customWidth="1"/>
    <col min="6919" max="7168" width="9.140625" style="288"/>
    <col min="7169" max="7169" width="7.7109375" style="288" customWidth="1"/>
    <col min="7170" max="7170" width="65" style="288" customWidth="1"/>
    <col min="7171" max="7173" width="13.28515625" style="288" customWidth="1"/>
    <col min="7174" max="7174" width="7.7109375" style="288" customWidth="1"/>
    <col min="7175" max="7424" width="9.140625" style="288"/>
    <col min="7425" max="7425" width="7.7109375" style="288" customWidth="1"/>
    <col min="7426" max="7426" width="65" style="288" customWidth="1"/>
    <col min="7427" max="7429" width="13.28515625" style="288" customWidth="1"/>
    <col min="7430" max="7430" width="7.7109375" style="288" customWidth="1"/>
    <col min="7431" max="7680" width="9.140625" style="288"/>
    <col min="7681" max="7681" width="7.7109375" style="288" customWidth="1"/>
    <col min="7682" max="7682" width="65" style="288" customWidth="1"/>
    <col min="7683" max="7685" width="13.28515625" style="288" customWidth="1"/>
    <col min="7686" max="7686" width="7.7109375" style="288" customWidth="1"/>
    <col min="7687" max="7936" width="9.140625" style="288"/>
    <col min="7937" max="7937" width="7.7109375" style="288" customWidth="1"/>
    <col min="7938" max="7938" width="65" style="288" customWidth="1"/>
    <col min="7939" max="7941" width="13.28515625" style="288" customWidth="1"/>
    <col min="7942" max="7942" width="7.7109375" style="288" customWidth="1"/>
    <col min="7943" max="8192" width="9.140625" style="288"/>
    <col min="8193" max="8193" width="7.7109375" style="288" customWidth="1"/>
    <col min="8194" max="8194" width="65" style="288" customWidth="1"/>
    <col min="8195" max="8197" width="13.28515625" style="288" customWidth="1"/>
    <col min="8198" max="8198" width="7.7109375" style="288" customWidth="1"/>
    <col min="8199" max="8448" width="9.140625" style="288"/>
    <col min="8449" max="8449" width="7.7109375" style="288" customWidth="1"/>
    <col min="8450" max="8450" width="65" style="288" customWidth="1"/>
    <col min="8451" max="8453" width="13.28515625" style="288" customWidth="1"/>
    <col min="8454" max="8454" width="7.7109375" style="288" customWidth="1"/>
    <col min="8455" max="8704" width="9.140625" style="288"/>
    <col min="8705" max="8705" width="7.7109375" style="288" customWidth="1"/>
    <col min="8706" max="8706" width="65" style="288" customWidth="1"/>
    <col min="8707" max="8709" width="13.28515625" style="288" customWidth="1"/>
    <col min="8710" max="8710" width="7.7109375" style="288" customWidth="1"/>
    <col min="8711" max="8960" width="9.140625" style="288"/>
    <col min="8961" max="8961" width="7.7109375" style="288" customWidth="1"/>
    <col min="8962" max="8962" width="65" style="288" customWidth="1"/>
    <col min="8963" max="8965" width="13.28515625" style="288" customWidth="1"/>
    <col min="8966" max="8966" width="7.7109375" style="288" customWidth="1"/>
    <col min="8967" max="9216" width="9.140625" style="288"/>
    <col min="9217" max="9217" width="7.7109375" style="288" customWidth="1"/>
    <col min="9218" max="9218" width="65" style="288" customWidth="1"/>
    <col min="9219" max="9221" width="13.28515625" style="288" customWidth="1"/>
    <col min="9222" max="9222" width="7.7109375" style="288" customWidth="1"/>
    <col min="9223" max="9472" width="9.140625" style="288"/>
    <col min="9473" max="9473" width="7.7109375" style="288" customWidth="1"/>
    <col min="9474" max="9474" width="65" style="288" customWidth="1"/>
    <col min="9475" max="9477" width="13.28515625" style="288" customWidth="1"/>
    <col min="9478" max="9478" width="7.7109375" style="288" customWidth="1"/>
    <col min="9479" max="9728" width="9.140625" style="288"/>
    <col min="9729" max="9729" width="7.7109375" style="288" customWidth="1"/>
    <col min="9730" max="9730" width="65" style="288" customWidth="1"/>
    <col min="9731" max="9733" width="13.28515625" style="288" customWidth="1"/>
    <col min="9734" max="9734" width="7.7109375" style="288" customWidth="1"/>
    <col min="9735" max="9984" width="9.140625" style="288"/>
    <col min="9985" max="9985" width="7.7109375" style="288" customWidth="1"/>
    <col min="9986" max="9986" width="65" style="288" customWidth="1"/>
    <col min="9987" max="9989" width="13.28515625" style="288" customWidth="1"/>
    <col min="9990" max="9990" width="7.7109375" style="288" customWidth="1"/>
    <col min="9991" max="10240" width="9.140625" style="288"/>
    <col min="10241" max="10241" width="7.7109375" style="288" customWidth="1"/>
    <col min="10242" max="10242" width="65" style="288" customWidth="1"/>
    <col min="10243" max="10245" width="13.28515625" style="288" customWidth="1"/>
    <col min="10246" max="10246" width="7.7109375" style="288" customWidth="1"/>
    <col min="10247" max="10496" width="9.140625" style="288"/>
    <col min="10497" max="10497" width="7.7109375" style="288" customWidth="1"/>
    <col min="10498" max="10498" width="65" style="288" customWidth="1"/>
    <col min="10499" max="10501" width="13.28515625" style="288" customWidth="1"/>
    <col min="10502" max="10502" width="7.7109375" style="288" customWidth="1"/>
    <col min="10503" max="10752" width="9.140625" style="288"/>
    <col min="10753" max="10753" width="7.7109375" style="288" customWidth="1"/>
    <col min="10754" max="10754" width="65" style="288" customWidth="1"/>
    <col min="10755" max="10757" width="13.28515625" style="288" customWidth="1"/>
    <col min="10758" max="10758" width="7.7109375" style="288" customWidth="1"/>
    <col min="10759" max="11008" width="9.140625" style="288"/>
    <col min="11009" max="11009" width="7.7109375" style="288" customWidth="1"/>
    <col min="11010" max="11010" width="65" style="288" customWidth="1"/>
    <col min="11011" max="11013" width="13.28515625" style="288" customWidth="1"/>
    <col min="11014" max="11014" width="7.7109375" style="288" customWidth="1"/>
    <col min="11015" max="11264" width="9.140625" style="288"/>
    <col min="11265" max="11265" width="7.7109375" style="288" customWidth="1"/>
    <col min="11266" max="11266" width="65" style="288" customWidth="1"/>
    <col min="11267" max="11269" width="13.28515625" style="288" customWidth="1"/>
    <col min="11270" max="11270" width="7.7109375" style="288" customWidth="1"/>
    <col min="11271" max="11520" width="9.140625" style="288"/>
    <col min="11521" max="11521" width="7.7109375" style="288" customWidth="1"/>
    <col min="11522" max="11522" width="65" style="288" customWidth="1"/>
    <col min="11523" max="11525" width="13.28515625" style="288" customWidth="1"/>
    <col min="11526" max="11526" width="7.7109375" style="288" customWidth="1"/>
    <col min="11527" max="11776" width="9.140625" style="288"/>
    <col min="11777" max="11777" width="7.7109375" style="288" customWidth="1"/>
    <col min="11778" max="11778" width="65" style="288" customWidth="1"/>
    <col min="11779" max="11781" width="13.28515625" style="288" customWidth="1"/>
    <col min="11782" max="11782" width="7.7109375" style="288" customWidth="1"/>
    <col min="11783" max="12032" width="9.140625" style="288"/>
    <col min="12033" max="12033" width="7.7109375" style="288" customWidth="1"/>
    <col min="12034" max="12034" width="65" style="288" customWidth="1"/>
    <col min="12035" max="12037" width="13.28515625" style="288" customWidth="1"/>
    <col min="12038" max="12038" width="7.7109375" style="288" customWidth="1"/>
    <col min="12039" max="12288" width="9.140625" style="288"/>
    <col min="12289" max="12289" width="7.7109375" style="288" customWidth="1"/>
    <col min="12290" max="12290" width="65" style="288" customWidth="1"/>
    <col min="12291" max="12293" width="13.28515625" style="288" customWidth="1"/>
    <col min="12294" max="12294" width="7.7109375" style="288" customWidth="1"/>
    <col min="12295" max="12544" width="9.140625" style="288"/>
    <col min="12545" max="12545" width="7.7109375" style="288" customWidth="1"/>
    <col min="12546" max="12546" width="65" style="288" customWidth="1"/>
    <col min="12547" max="12549" width="13.28515625" style="288" customWidth="1"/>
    <col min="12550" max="12550" width="7.7109375" style="288" customWidth="1"/>
    <col min="12551" max="12800" width="9.140625" style="288"/>
    <col min="12801" max="12801" width="7.7109375" style="288" customWidth="1"/>
    <col min="12802" max="12802" width="65" style="288" customWidth="1"/>
    <col min="12803" max="12805" width="13.28515625" style="288" customWidth="1"/>
    <col min="12806" max="12806" width="7.7109375" style="288" customWidth="1"/>
    <col min="12807" max="13056" width="9.140625" style="288"/>
    <col min="13057" max="13057" width="7.7109375" style="288" customWidth="1"/>
    <col min="13058" max="13058" width="65" style="288" customWidth="1"/>
    <col min="13059" max="13061" width="13.28515625" style="288" customWidth="1"/>
    <col min="13062" max="13062" width="7.7109375" style="288" customWidth="1"/>
    <col min="13063" max="13312" width="9.140625" style="288"/>
    <col min="13313" max="13313" width="7.7109375" style="288" customWidth="1"/>
    <col min="13314" max="13314" width="65" style="288" customWidth="1"/>
    <col min="13315" max="13317" width="13.28515625" style="288" customWidth="1"/>
    <col min="13318" max="13318" width="7.7109375" style="288" customWidth="1"/>
    <col min="13319" max="13568" width="9.140625" style="288"/>
    <col min="13569" max="13569" width="7.7109375" style="288" customWidth="1"/>
    <col min="13570" max="13570" width="65" style="288" customWidth="1"/>
    <col min="13571" max="13573" width="13.28515625" style="288" customWidth="1"/>
    <col min="13574" max="13574" width="7.7109375" style="288" customWidth="1"/>
    <col min="13575" max="13824" width="9.140625" style="288"/>
    <col min="13825" max="13825" width="7.7109375" style="288" customWidth="1"/>
    <col min="13826" max="13826" width="65" style="288" customWidth="1"/>
    <col min="13827" max="13829" width="13.28515625" style="288" customWidth="1"/>
    <col min="13830" max="13830" width="7.7109375" style="288" customWidth="1"/>
    <col min="13831" max="14080" width="9.140625" style="288"/>
    <col min="14081" max="14081" width="7.7109375" style="288" customWidth="1"/>
    <col min="14082" max="14082" width="65" style="288" customWidth="1"/>
    <col min="14083" max="14085" width="13.28515625" style="288" customWidth="1"/>
    <col min="14086" max="14086" width="7.7109375" style="288" customWidth="1"/>
    <col min="14087" max="14336" width="9.140625" style="288"/>
    <col min="14337" max="14337" width="7.7109375" style="288" customWidth="1"/>
    <col min="14338" max="14338" width="65" style="288" customWidth="1"/>
    <col min="14339" max="14341" width="13.28515625" style="288" customWidth="1"/>
    <col min="14342" max="14342" width="7.7109375" style="288" customWidth="1"/>
    <col min="14343" max="14592" width="9.140625" style="288"/>
    <col min="14593" max="14593" width="7.7109375" style="288" customWidth="1"/>
    <col min="14594" max="14594" width="65" style="288" customWidth="1"/>
    <col min="14595" max="14597" width="13.28515625" style="288" customWidth="1"/>
    <col min="14598" max="14598" width="7.7109375" style="288" customWidth="1"/>
    <col min="14599" max="14848" width="9.140625" style="288"/>
    <col min="14849" max="14849" width="7.7109375" style="288" customWidth="1"/>
    <col min="14850" max="14850" width="65" style="288" customWidth="1"/>
    <col min="14851" max="14853" width="13.28515625" style="288" customWidth="1"/>
    <col min="14854" max="14854" width="7.7109375" style="288" customWidth="1"/>
    <col min="14855" max="15104" width="9.140625" style="288"/>
    <col min="15105" max="15105" width="7.7109375" style="288" customWidth="1"/>
    <col min="15106" max="15106" width="65" style="288" customWidth="1"/>
    <col min="15107" max="15109" width="13.28515625" style="288" customWidth="1"/>
    <col min="15110" max="15110" width="7.7109375" style="288" customWidth="1"/>
    <col min="15111" max="15360" width="9.140625" style="288"/>
    <col min="15361" max="15361" width="7.7109375" style="288" customWidth="1"/>
    <col min="15362" max="15362" width="65" style="288" customWidth="1"/>
    <col min="15363" max="15365" width="13.28515625" style="288" customWidth="1"/>
    <col min="15366" max="15366" width="7.7109375" style="288" customWidth="1"/>
    <col min="15367" max="15616" width="9.140625" style="288"/>
    <col min="15617" max="15617" width="7.7109375" style="288" customWidth="1"/>
    <col min="15618" max="15618" width="65" style="288" customWidth="1"/>
    <col min="15619" max="15621" width="13.28515625" style="288" customWidth="1"/>
    <col min="15622" max="15622" width="7.7109375" style="288" customWidth="1"/>
    <col min="15623" max="15872" width="9.140625" style="288"/>
    <col min="15873" max="15873" width="7.7109375" style="288" customWidth="1"/>
    <col min="15874" max="15874" width="65" style="288" customWidth="1"/>
    <col min="15875" max="15877" width="13.28515625" style="288" customWidth="1"/>
    <col min="15878" max="15878" width="7.7109375" style="288" customWidth="1"/>
    <col min="15879" max="16128" width="9.140625" style="288"/>
    <col min="16129" max="16129" width="7.7109375" style="288" customWidth="1"/>
    <col min="16130" max="16130" width="65" style="288" customWidth="1"/>
    <col min="16131" max="16133" width="13.28515625" style="288" customWidth="1"/>
    <col min="16134" max="16134" width="7.7109375" style="288" customWidth="1"/>
    <col min="16135" max="16384" width="9.140625" style="288"/>
  </cols>
  <sheetData>
    <row r="1" spans="1:6" ht="14.25" customHeight="1" x14ac:dyDescent="0.25">
      <c r="A1" s="48" t="s">
        <v>0</v>
      </c>
      <c r="B1" s="48"/>
      <c r="C1" s="48"/>
      <c r="D1" s="48"/>
      <c r="E1" s="48"/>
    </row>
    <row r="2" spans="1:6" ht="12" customHeight="1" thickBot="1" x14ac:dyDescent="0.3">
      <c r="A2" s="49" t="s">
        <v>398</v>
      </c>
      <c r="B2" s="49"/>
      <c r="D2" s="290"/>
      <c r="E2" s="291" t="s">
        <v>249</v>
      </c>
      <c r="F2" s="291"/>
    </row>
    <row r="3" spans="1:6" ht="38.1" customHeight="1" thickBot="1" x14ac:dyDescent="0.3">
      <c r="A3" s="5" t="s">
        <v>2</v>
      </c>
      <c r="B3" s="6" t="s">
        <v>3</v>
      </c>
      <c r="C3" s="6" t="s">
        <v>420</v>
      </c>
      <c r="D3" s="292" t="s">
        <v>421</v>
      </c>
      <c r="E3" s="293" t="s">
        <v>412</v>
      </c>
    </row>
    <row r="4" spans="1:6" s="295" customFormat="1" ht="12" customHeight="1" thickBot="1" x14ac:dyDescent="0.25">
      <c r="A4" s="51" t="s">
        <v>240</v>
      </c>
      <c r="B4" s="52" t="s">
        <v>241</v>
      </c>
      <c r="C4" s="52" t="s">
        <v>242</v>
      </c>
      <c r="D4" s="52" t="s">
        <v>250</v>
      </c>
      <c r="E4" s="294" t="s">
        <v>251</v>
      </c>
    </row>
    <row r="5" spans="1:6" s="298" customFormat="1" ht="12" customHeight="1" thickBot="1" x14ac:dyDescent="0.25">
      <c r="A5" s="13" t="s">
        <v>4</v>
      </c>
      <c r="B5" s="14" t="s">
        <v>5</v>
      </c>
      <c r="C5" s="296">
        <f>+C6+C7+C8+C9+C10</f>
        <v>63579</v>
      </c>
      <c r="D5" s="296">
        <f>+D6+D7+D8+D9+D10</f>
        <v>53606</v>
      </c>
      <c r="E5" s="297">
        <f>+E6+E7+E8+E9+E10</f>
        <v>50026</v>
      </c>
    </row>
    <row r="6" spans="1:6" s="298" customFormat="1" ht="12" customHeight="1" x14ac:dyDescent="0.2">
      <c r="A6" s="16" t="s">
        <v>6</v>
      </c>
      <c r="B6" s="122" t="s">
        <v>7</v>
      </c>
      <c r="C6" s="299">
        <v>14659</v>
      </c>
      <c r="D6" s="299">
        <v>13817</v>
      </c>
      <c r="E6" s="18">
        <v>14894</v>
      </c>
    </row>
    <row r="7" spans="1:6" s="298" customFormat="1" ht="12" customHeight="1" x14ac:dyDescent="0.2">
      <c r="A7" s="19" t="s">
        <v>8</v>
      </c>
      <c r="B7" s="125" t="s">
        <v>9</v>
      </c>
      <c r="C7" s="300">
        <v>15307</v>
      </c>
      <c r="D7" s="300">
        <v>14101</v>
      </c>
      <c r="E7" s="18">
        <v>13442</v>
      </c>
    </row>
    <row r="8" spans="1:6" s="298" customFormat="1" ht="12" customHeight="1" x14ac:dyDescent="0.2">
      <c r="A8" s="19" t="s">
        <v>10</v>
      </c>
      <c r="B8" s="125" t="s">
        <v>11</v>
      </c>
      <c r="C8" s="300">
        <v>21399</v>
      </c>
      <c r="D8" s="300">
        <v>17192</v>
      </c>
      <c r="E8" s="18">
        <v>15777</v>
      </c>
    </row>
    <row r="9" spans="1:6" s="298" customFormat="1" ht="12" customHeight="1" x14ac:dyDescent="0.2">
      <c r="A9" s="19" t="s">
        <v>12</v>
      </c>
      <c r="B9" s="125" t="s">
        <v>13</v>
      </c>
      <c r="C9" s="300">
        <v>856</v>
      </c>
      <c r="D9" s="300">
        <v>1200</v>
      </c>
      <c r="E9" s="18">
        <v>1200</v>
      </c>
    </row>
    <row r="10" spans="1:6" s="298" customFormat="1" ht="12" customHeight="1" thickBot="1" x14ac:dyDescent="0.25">
      <c r="A10" s="19" t="s">
        <v>14</v>
      </c>
      <c r="B10" s="20" t="s">
        <v>407</v>
      </c>
      <c r="C10" s="301">
        <f>6062+5296</f>
        <v>11358</v>
      </c>
      <c r="D10" s="301">
        <f>7092+204</f>
        <v>7296</v>
      </c>
      <c r="E10" s="18">
        <v>4713</v>
      </c>
    </row>
    <row r="11" spans="1:6" s="298" customFormat="1" ht="12" customHeight="1" thickBot="1" x14ac:dyDescent="0.25">
      <c r="A11" s="13" t="s">
        <v>17</v>
      </c>
      <c r="B11" s="128" t="s">
        <v>18</v>
      </c>
      <c r="C11" s="296">
        <f>+C12+C13+C14+C15+C16</f>
        <v>48771</v>
      </c>
      <c r="D11" s="296">
        <f>+D12+D13+D14+D15+D16</f>
        <v>74131</v>
      </c>
      <c r="E11" s="297">
        <f>+E12+E13+E14+E15+E16</f>
        <v>53855</v>
      </c>
    </row>
    <row r="12" spans="1:6" s="298" customFormat="1" ht="12" customHeight="1" x14ac:dyDescent="0.2">
      <c r="A12" s="16" t="s">
        <v>19</v>
      </c>
      <c r="B12" s="122" t="s">
        <v>20</v>
      </c>
      <c r="C12" s="299"/>
      <c r="D12" s="299"/>
      <c r="E12" s="302"/>
    </row>
    <row r="13" spans="1:6" s="298" customFormat="1" ht="12" customHeight="1" x14ac:dyDescent="0.2">
      <c r="A13" s="19" t="s">
        <v>21</v>
      </c>
      <c r="B13" s="125" t="s">
        <v>22</v>
      </c>
      <c r="C13" s="300"/>
      <c r="D13" s="300"/>
      <c r="E13" s="72"/>
    </row>
    <row r="14" spans="1:6" s="298" customFormat="1" ht="12" customHeight="1" x14ac:dyDescent="0.2">
      <c r="A14" s="19" t="s">
        <v>23</v>
      </c>
      <c r="B14" s="125" t="s">
        <v>24</v>
      </c>
      <c r="C14" s="300"/>
      <c r="D14" s="300"/>
      <c r="E14" s="72"/>
    </row>
    <row r="15" spans="1:6" s="298" customFormat="1" ht="12" customHeight="1" x14ac:dyDescent="0.2">
      <c r="A15" s="19" t="s">
        <v>25</v>
      </c>
      <c r="B15" s="125" t="s">
        <v>26</v>
      </c>
      <c r="C15" s="300"/>
      <c r="D15" s="300"/>
      <c r="E15" s="72"/>
    </row>
    <row r="16" spans="1:6" s="298" customFormat="1" ht="12" customHeight="1" x14ac:dyDescent="0.2">
      <c r="A16" s="19" t="s">
        <v>27</v>
      </c>
      <c r="B16" s="125" t="s">
        <v>28</v>
      </c>
      <c r="C16" s="300">
        <v>48771</v>
      </c>
      <c r="D16" s="300">
        <v>74131</v>
      </c>
      <c r="E16" s="72">
        <v>53855</v>
      </c>
    </row>
    <row r="17" spans="1:5" s="298" customFormat="1" ht="12" customHeight="1" thickBot="1" x14ac:dyDescent="0.25">
      <c r="A17" s="23" t="s">
        <v>29</v>
      </c>
      <c r="B17" s="155" t="s">
        <v>30</v>
      </c>
      <c r="C17" s="303" t="s">
        <v>413</v>
      </c>
      <c r="D17" s="303">
        <v>0</v>
      </c>
      <c r="E17" s="76">
        <v>0</v>
      </c>
    </row>
    <row r="18" spans="1:5" s="298" customFormat="1" ht="12" customHeight="1" thickBot="1" x14ac:dyDescent="0.25">
      <c r="A18" s="13" t="s">
        <v>31</v>
      </c>
      <c r="B18" s="14" t="s">
        <v>32</v>
      </c>
      <c r="C18" s="296">
        <f>+C19+C20+C21+C22+C23</f>
        <v>241963</v>
      </c>
      <c r="D18" s="296">
        <f>+D19+D20+D21+D22+D23</f>
        <v>100432</v>
      </c>
      <c r="E18" s="297">
        <f>+E19+E20+E21+E22+E23</f>
        <v>0</v>
      </c>
    </row>
    <row r="19" spans="1:5" s="298" customFormat="1" ht="12" customHeight="1" x14ac:dyDescent="0.2">
      <c r="A19" s="16" t="s">
        <v>33</v>
      </c>
      <c r="B19" s="122" t="s">
        <v>34</v>
      </c>
      <c r="C19" s="299"/>
      <c r="D19" s="299">
        <v>40357</v>
      </c>
      <c r="E19" s="302"/>
    </row>
    <row r="20" spans="1:5" s="298" customFormat="1" ht="12" customHeight="1" x14ac:dyDescent="0.2">
      <c r="A20" s="19" t="s">
        <v>35</v>
      </c>
      <c r="B20" s="125" t="s">
        <v>36</v>
      </c>
      <c r="C20" s="300"/>
      <c r="D20" s="300"/>
      <c r="E20" s="72"/>
    </row>
    <row r="21" spans="1:5" s="298" customFormat="1" ht="12" customHeight="1" x14ac:dyDescent="0.2">
      <c r="A21" s="19" t="s">
        <v>37</v>
      </c>
      <c r="B21" s="125" t="s">
        <v>38</v>
      </c>
      <c r="C21" s="300"/>
      <c r="D21" s="300"/>
      <c r="E21" s="72"/>
    </row>
    <row r="22" spans="1:5" s="298" customFormat="1" ht="12" customHeight="1" x14ac:dyDescent="0.2">
      <c r="A22" s="19" t="s">
        <v>39</v>
      </c>
      <c r="B22" s="125" t="s">
        <v>40</v>
      </c>
      <c r="C22" s="300"/>
      <c r="D22" s="300"/>
      <c r="E22" s="72"/>
    </row>
    <row r="23" spans="1:5" s="298" customFormat="1" ht="12" customHeight="1" x14ac:dyDescent="0.2">
      <c r="A23" s="19" t="s">
        <v>41</v>
      </c>
      <c r="B23" s="125" t="s">
        <v>42</v>
      </c>
      <c r="C23" s="300">
        <v>241963</v>
      </c>
      <c r="D23" s="300">
        <v>60075</v>
      </c>
      <c r="E23" s="72">
        <v>0</v>
      </c>
    </row>
    <row r="24" spans="1:5" s="298" customFormat="1" ht="12" customHeight="1" thickBot="1" x14ac:dyDescent="0.25">
      <c r="A24" s="23" t="s">
        <v>43</v>
      </c>
      <c r="B24" s="155" t="s">
        <v>44</v>
      </c>
      <c r="C24" s="303">
        <v>241963</v>
      </c>
      <c r="D24" s="303">
        <v>52086</v>
      </c>
      <c r="E24" s="76">
        <v>0</v>
      </c>
    </row>
    <row r="25" spans="1:5" s="298" customFormat="1" ht="12" customHeight="1" thickBot="1" x14ac:dyDescent="0.25">
      <c r="A25" s="13" t="s">
        <v>45</v>
      </c>
      <c r="B25" s="14" t="s">
        <v>46</v>
      </c>
      <c r="C25" s="304">
        <f>+C26+C29+C30+C31</f>
        <v>8715</v>
      </c>
      <c r="D25" s="304">
        <f>+D26+D29+D30+D31</f>
        <v>7963</v>
      </c>
      <c r="E25" s="305">
        <f>+E26+E29+E30+E31</f>
        <v>8700</v>
      </c>
    </row>
    <row r="26" spans="1:5" s="298" customFormat="1" ht="12" customHeight="1" x14ac:dyDescent="0.2">
      <c r="A26" s="16" t="s">
        <v>47</v>
      </c>
      <c r="B26" s="122" t="s">
        <v>48</v>
      </c>
      <c r="C26" s="306">
        <f>+C27+C28</f>
        <v>7131</v>
      </c>
      <c r="D26" s="307">
        <f>+D27+D28</f>
        <v>6563</v>
      </c>
      <c r="E26" s="308">
        <f>+E27+E28</f>
        <v>6900</v>
      </c>
    </row>
    <row r="27" spans="1:5" s="298" customFormat="1" ht="12" customHeight="1" x14ac:dyDescent="0.2">
      <c r="A27" s="19" t="s">
        <v>49</v>
      </c>
      <c r="B27" s="125" t="s">
        <v>50</v>
      </c>
      <c r="C27" s="309">
        <v>1903</v>
      </c>
      <c r="D27" s="300">
        <v>1836</v>
      </c>
      <c r="E27" s="72">
        <v>2000</v>
      </c>
    </row>
    <row r="28" spans="1:5" s="298" customFormat="1" ht="12" customHeight="1" x14ac:dyDescent="0.2">
      <c r="A28" s="19" t="s">
        <v>51</v>
      </c>
      <c r="B28" s="125" t="s">
        <v>52</v>
      </c>
      <c r="C28" s="309">
        <v>5228</v>
      </c>
      <c r="D28" s="300">
        <v>4727</v>
      </c>
      <c r="E28" s="72">
        <v>4900</v>
      </c>
    </row>
    <row r="29" spans="1:5" s="298" customFormat="1" ht="12" customHeight="1" x14ac:dyDescent="0.2">
      <c r="A29" s="19" t="s">
        <v>53</v>
      </c>
      <c r="B29" s="125" t="s">
        <v>54</v>
      </c>
      <c r="C29" s="309">
        <v>961</v>
      </c>
      <c r="D29" s="300">
        <v>1049</v>
      </c>
      <c r="E29" s="72">
        <v>1000</v>
      </c>
    </row>
    <row r="30" spans="1:5" s="298" customFormat="1" ht="12" customHeight="1" x14ac:dyDescent="0.2">
      <c r="A30" s="19" t="s">
        <v>55</v>
      </c>
      <c r="B30" s="125" t="s">
        <v>56</v>
      </c>
      <c r="C30" s="309">
        <v>497</v>
      </c>
      <c r="D30" s="300">
        <v>260</v>
      </c>
      <c r="E30" s="72">
        <v>500</v>
      </c>
    </row>
    <row r="31" spans="1:5" s="298" customFormat="1" ht="12" customHeight="1" thickBot="1" x14ac:dyDescent="0.25">
      <c r="A31" s="23" t="s">
        <v>57</v>
      </c>
      <c r="B31" s="155" t="s">
        <v>58</v>
      </c>
      <c r="C31" s="310">
        <v>126</v>
      </c>
      <c r="D31" s="303">
        <v>91</v>
      </c>
      <c r="E31" s="76">
        <v>300</v>
      </c>
    </row>
    <row r="32" spans="1:5" s="298" customFormat="1" ht="12" customHeight="1" thickBot="1" x14ac:dyDescent="0.25">
      <c r="A32" s="13" t="s">
        <v>59</v>
      </c>
      <c r="B32" s="14" t="s">
        <v>60</v>
      </c>
      <c r="C32" s="296">
        <f>SUM(C33:C42)</f>
        <v>17423</v>
      </c>
      <c r="D32" s="296">
        <f>SUM(D33:D42)</f>
        <v>36883</v>
      </c>
      <c r="E32" s="297">
        <f>SUM(E33:E42)</f>
        <v>12598</v>
      </c>
    </row>
    <row r="33" spans="1:5" s="298" customFormat="1" ht="12" customHeight="1" x14ac:dyDescent="0.2">
      <c r="A33" s="16" t="s">
        <v>61</v>
      </c>
      <c r="B33" s="122" t="s">
        <v>62</v>
      </c>
      <c r="C33" s="299">
        <v>430</v>
      </c>
      <c r="D33" s="299">
        <v>1606</v>
      </c>
      <c r="E33" s="302">
        <v>1000</v>
      </c>
    </row>
    <row r="34" spans="1:5" s="298" customFormat="1" ht="12" customHeight="1" x14ac:dyDescent="0.2">
      <c r="A34" s="19" t="s">
        <v>63</v>
      </c>
      <c r="B34" s="125" t="s">
        <v>64</v>
      </c>
      <c r="C34" s="300">
        <v>8159</v>
      </c>
      <c r="D34" s="300">
        <f>4982+10157</f>
        <v>15139</v>
      </c>
      <c r="E34" s="72">
        <f>450+5400</f>
        <v>5850</v>
      </c>
    </row>
    <row r="35" spans="1:5" s="298" customFormat="1" ht="12" customHeight="1" x14ac:dyDescent="0.2">
      <c r="A35" s="19" t="s">
        <v>65</v>
      </c>
      <c r="B35" s="125" t="s">
        <v>66</v>
      </c>
      <c r="C35" s="300">
        <v>1983</v>
      </c>
      <c r="D35" s="300">
        <v>1995</v>
      </c>
      <c r="E35" s="72">
        <v>2000</v>
      </c>
    </row>
    <row r="36" spans="1:5" s="298" customFormat="1" ht="12" customHeight="1" x14ac:dyDescent="0.2">
      <c r="A36" s="19" t="s">
        <v>67</v>
      </c>
      <c r="B36" s="125" t="s">
        <v>68</v>
      </c>
      <c r="C36" s="300">
        <v>43</v>
      </c>
      <c r="D36" s="300">
        <v>12400</v>
      </c>
      <c r="E36" s="72">
        <v>43</v>
      </c>
    </row>
    <row r="37" spans="1:5" s="298" customFormat="1" ht="12" customHeight="1" x14ac:dyDescent="0.2">
      <c r="A37" s="19" t="s">
        <v>69</v>
      </c>
      <c r="B37" s="125" t="s">
        <v>70</v>
      </c>
      <c r="C37" s="300">
        <v>3550</v>
      </c>
      <c r="D37" s="300">
        <f>1425+1267</f>
        <v>2692</v>
      </c>
      <c r="E37" s="72">
        <v>1084</v>
      </c>
    </row>
    <row r="38" spans="1:5" s="298" customFormat="1" ht="12" customHeight="1" x14ac:dyDescent="0.2">
      <c r="A38" s="19" t="s">
        <v>71</v>
      </c>
      <c r="B38" s="125" t="s">
        <v>72</v>
      </c>
      <c r="C38" s="300">
        <v>3102</v>
      </c>
      <c r="D38" s="300">
        <f>1708+1260</f>
        <v>2968</v>
      </c>
      <c r="E38" s="72">
        <f>810+1751</f>
        <v>2561</v>
      </c>
    </row>
    <row r="39" spans="1:5" s="298" customFormat="1" ht="12" customHeight="1" x14ac:dyDescent="0.2">
      <c r="A39" s="19" t="s">
        <v>73</v>
      </c>
      <c r="B39" s="125" t="s">
        <v>74</v>
      </c>
      <c r="C39" s="300"/>
      <c r="D39" s="300"/>
      <c r="E39" s="72"/>
    </row>
    <row r="40" spans="1:5" s="298" customFormat="1" ht="12" customHeight="1" x14ac:dyDescent="0.2">
      <c r="A40" s="19" t="s">
        <v>75</v>
      </c>
      <c r="B40" s="125" t="s">
        <v>76</v>
      </c>
      <c r="C40" s="300">
        <v>72</v>
      </c>
      <c r="D40" s="300">
        <v>29</v>
      </c>
      <c r="E40" s="72">
        <v>60</v>
      </c>
    </row>
    <row r="41" spans="1:5" s="298" customFormat="1" ht="12" customHeight="1" x14ac:dyDescent="0.2">
      <c r="A41" s="19" t="s">
        <v>77</v>
      </c>
      <c r="B41" s="125" t="s">
        <v>78</v>
      </c>
      <c r="C41" s="300"/>
      <c r="D41" s="309"/>
      <c r="E41" s="311"/>
    </row>
    <row r="42" spans="1:5" s="298" customFormat="1" ht="12" customHeight="1" thickBot="1" x14ac:dyDescent="0.25">
      <c r="A42" s="23" t="s">
        <v>79</v>
      </c>
      <c r="B42" s="155" t="s">
        <v>80</v>
      </c>
      <c r="C42" s="303">
        <v>84</v>
      </c>
      <c r="D42" s="310">
        <v>54</v>
      </c>
      <c r="E42" s="312">
        <v>0</v>
      </c>
    </row>
    <row r="43" spans="1:5" s="298" customFormat="1" ht="12" customHeight="1" thickBot="1" x14ac:dyDescent="0.25">
      <c r="A43" s="13" t="s">
        <v>81</v>
      </c>
      <c r="B43" s="14" t="s">
        <v>82</v>
      </c>
      <c r="C43" s="296">
        <f>SUM(C44:C48)</f>
        <v>0</v>
      </c>
      <c r="D43" s="296">
        <f>SUM(D44:D48)</f>
        <v>1900</v>
      </c>
      <c r="E43" s="297">
        <f>SUM(E44:E48)</f>
        <v>0</v>
      </c>
    </row>
    <row r="44" spans="1:5" s="298" customFormat="1" ht="12" customHeight="1" x14ac:dyDescent="0.2">
      <c r="A44" s="16" t="s">
        <v>83</v>
      </c>
      <c r="B44" s="122" t="s">
        <v>84</v>
      </c>
      <c r="C44" s="299"/>
      <c r="D44" s="313"/>
      <c r="E44" s="314"/>
    </row>
    <row r="45" spans="1:5" s="298" customFormat="1" ht="12" customHeight="1" x14ac:dyDescent="0.2">
      <c r="A45" s="19" t="s">
        <v>85</v>
      </c>
      <c r="B45" s="125" t="s">
        <v>86</v>
      </c>
      <c r="C45" s="300"/>
      <c r="D45" s="309">
        <v>1900</v>
      </c>
      <c r="E45" s="311"/>
    </row>
    <row r="46" spans="1:5" s="298" customFormat="1" ht="12" customHeight="1" x14ac:dyDescent="0.2">
      <c r="A46" s="19" t="s">
        <v>87</v>
      </c>
      <c r="B46" s="125" t="s">
        <v>88</v>
      </c>
      <c r="C46" s="300"/>
      <c r="D46" s="309"/>
      <c r="E46" s="311"/>
    </row>
    <row r="47" spans="1:5" s="298" customFormat="1" ht="12" customHeight="1" x14ac:dyDescent="0.2">
      <c r="A47" s="19" t="s">
        <v>89</v>
      </c>
      <c r="B47" s="125" t="s">
        <v>90</v>
      </c>
      <c r="C47" s="300"/>
      <c r="D47" s="309"/>
      <c r="E47" s="311"/>
    </row>
    <row r="48" spans="1:5" s="298" customFormat="1" ht="12" customHeight="1" thickBot="1" x14ac:dyDescent="0.25">
      <c r="A48" s="23" t="s">
        <v>91</v>
      </c>
      <c r="B48" s="155" t="s">
        <v>92</v>
      </c>
      <c r="C48" s="303"/>
      <c r="D48" s="310"/>
      <c r="E48" s="312"/>
    </row>
    <row r="49" spans="1:5" s="298" customFormat="1" ht="12" customHeight="1" thickBot="1" x14ac:dyDescent="0.25">
      <c r="A49" s="13" t="s">
        <v>93</v>
      </c>
      <c r="B49" s="14" t="s">
        <v>94</v>
      </c>
      <c r="C49" s="296">
        <f>SUM(C50:C52)</f>
        <v>67844</v>
      </c>
      <c r="D49" s="296">
        <f>SUM(D50:D52)</f>
        <v>10465</v>
      </c>
      <c r="E49" s="297">
        <f>SUM(E50:E52)</f>
        <v>0</v>
      </c>
    </row>
    <row r="50" spans="1:5" s="298" customFormat="1" ht="12" customHeight="1" x14ac:dyDescent="0.2">
      <c r="A50" s="16" t="s">
        <v>95</v>
      </c>
      <c r="B50" s="122" t="s">
        <v>96</v>
      </c>
      <c r="C50" s="299"/>
      <c r="D50" s="299"/>
      <c r="E50" s="302"/>
    </row>
    <row r="51" spans="1:5" s="298" customFormat="1" ht="12" customHeight="1" x14ac:dyDescent="0.2">
      <c r="A51" s="19" t="s">
        <v>97</v>
      </c>
      <c r="B51" s="125" t="s">
        <v>98</v>
      </c>
      <c r="C51" s="300">
        <v>1205</v>
      </c>
      <c r="D51" s="300">
        <v>75</v>
      </c>
      <c r="E51" s="72"/>
    </row>
    <row r="52" spans="1:5" s="298" customFormat="1" ht="12" customHeight="1" x14ac:dyDescent="0.2">
      <c r="A52" s="19" t="s">
        <v>99</v>
      </c>
      <c r="B52" s="125" t="s">
        <v>100</v>
      </c>
      <c r="C52" s="300">
        <v>66639</v>
      </c>
      <c r="D52" s="300">
        <v>10390</v>
      </c>
      <c r="E52" s="72">
        <v>0</v>
      </c>
    </row>
    <row r="53" spans="1:5" s="298" customFormat="1" ht="12" customHeight="1" thickBot="1" x14ac:dyDescent="0.25">
      <c r="A53" s="23" t="s">
        <v>101</v>
      </c>
      <c r="B53" s="155" t="s">
        <v>102</v>
      </c>
      <c r="C53" s="303"/>
      <c r="D53" s="303"/>
      <c r="E53" s="76"/>
    </row>
    <row r="54" spans="1:5" s="298" customFormat="1" ht="12" customHeight="1" thickBot="1" x14ac:dyDescent="0.25">
      <c r="A54" s="13" t="s">
        <v>103</v>
      </c>
      <c r="B54" s="128" t="s">
        <v>104</v>
      </c>
      <c r="C54" s="296">
        <f>SUM(C55:C57)</f>
        <v>84</v>
      </c>
      <c r="D54" s="296">
        <f>SUM(D55:D57)</f>
        <v>0</v>
      </c>
      <c r="E54" s="297">
        <f>SUM(E55:E57)</f>
        <v>0</v>
      </c>
    </row>
    <row r="55" spans="1:5" s="298" customFormat="1" ht="12" customHeight="1" x14ac:dyDescent="0.2">
      <c r="A55" s="19" t="s">
        <v>105</v>
      </c>
      <c r="B55" s="122" t="s">
        <v>106</v>
      </c>
      <c r="C55" s="309"/>
      <c r="D55" s="309"/>
      <c r="E55" s="311"/>
    </row>
    <row r="56" spans="1:5" s="298" customFormat="1" ht="12" customHeight="1" x14ac:dyDescent="0.2">
      <c r="A56" s="19" t="s">
        <v>107</v>
      </c>
      <c r="B56" s="125" t="s">
        <v>108</v>
      </c>
      <c r="C56" s="309"/>
      <c r="D56" s="309"/>
      <c r="E56" s="311"/>
    </row>
    <row r="57" spans="1:5" s="298" customFormat="1" ht="12" customHeight="1" x14ac:dyDescent="0.2">
      <c r="A57" s="19" t="s">
        <v>109</v>
      </c>
      <c r="B57" s="125" t="s">
        <v>110</v>
      </c>
      <c r="C57" s="309">
        <v>84</v>
      </c>
      <c r="D57" s="309"/>
      <c r="E57" s="311"/>
    </row>
    <row r="58" spans="1:5" s="298" customFormat="1" ht="12" customHeight="1" thickBot="1" x14ac:dyDescent="0.25">
      <c r="A58" s="19" t="s">
        <v>111</v>
      </c>
      <c r="B58" s="155" t="s">
        <v>112</v>
      </c>
      <c r="C58" s="309"/>
      <c r="D58" s="309"/>
      <c r="E58" s="311"/>
    </row>
    <row r="59" spans="1:5" s="298" customFormat="1" ht="12" customHeight="1" thickBot="1" x14ac:dyDescent="0.25">
      <c r="A59" s="13" t="s">
        <v>113</v>
      </c>
      <c r="B59" s="14" t="s">
        <v>114</v>
      </c>
      <c r="C59" s="304">
        <f>+C5+C11+C18+C25+C32+C43+C49+C54</f>
        <v>448379</v>
      </c>
      <c r="D59" s="304">
        <f>+D5+D11+D18+D25+D32+D43+D49+D54</f>
        <v>285380</v>
      </c>
      <c r="E59" s="305">
        <f>+E5+E11+E18+E25+E32+E43+E49+E54</f>
        <v>125179</v>
      </c>
    </row>
    <row r="60" spans="1:5" s="298" customFormat="1" ht="12" customHeight="1" thickBot="1" x14ac:dyDescent="0.25">
      <c r="A60" s="315" t="s">
        <v>115</v>
      </c>
      <c r="B60" s="128" t="s">
        <v>116</v>
      </c>
      <c r="C60" s="296">
        <f>SUM(C61:C63)</f>
        <v>0</v>
      </c>
      <c r="D60" s="296">
        <f>SUM(D61:D63)</f>
        <v>165</v>
      </c>
      <c r="E60" s="297">
        <f>SUM(E61:E63)</f>
        <v>0</v>
      </c>
    </row>
    <row r="61" spans="1:5" s="298" customFormat="1" ht="12" customHeight="1" x14ac:dyDescent="0.2">
      <c r="A61" s="19" t="s">
        <v>117</v>
      </c>
      <c r="B61" s="122" t="s">
        <v>118</v>
      </c>
      <c r="C61" s="309"/>
      <c r="D61" s="309"/>
      <c r="E61" s="311"/>
    </row>
    <row r="62" spans="1:5" s="298" customFormat="1" ht="12" customHeight="1" x14ac:dyDescent="0.2">
      <c r="A62" s="19" t="s">
        <v>119</v>
      </c>
      <c r="B62" s="125" t="s">
        <v>120</v>
      </c>
      <c r="C62" s="309"/>
      <c r="D62" s="309">
        <v>165</v>
      </c>
      <c r="E62" s="311">
        <v>0</v>
      </c>
    </row>
    <row r="63" spans="1:5" s="298" customFormat="1" ht="12" customHeight="1" thickBot="1" x14ac:dyDescent="0.25">
      <c r="A63" s="19" t="s">
        <v>121</v>
      </c>
      <c r="B63" s="316" t="s">
        <v>355</v>
      </c>
      <c r="C63" s="309"/>
      <c r="D63" s="309"/>
      <c r="E63" s="311"/>
    </row>
    <row r="64" spans="1:5" s="298" customFormat="1" ht="12" customHeight="1" thickBot="1" x14ac:dyDescent="0.25">
      <c r="A64" s="315" t="s">
        <v>123</v>
      </c>
      <c r="B64" s="128" t="s">
        <v>124</v>
      </c>
      <c r="C64" s="296">
        <f>SUM(C65:C68)</f>
        <v>0</v>
      </c>
      <c r="D64" s="296">
        <f>SUM(D65:D68)</f>
        <v>0</v>
      </c>
      <c r="E64" s="297">
        <f>SUM(E65:E68)</f>
        <v>0</v>
      </c>
    </row>
    <row r="65" spans="1:7" s="298" customFormat="1" ht="12" customHeight="1" x14ac:dyDescent="0.2">
      <c r="A65" s="19" t="s">
        <v>125</v>
      </c>
      <c r="B65" s="122" t="s">
        <v>126</v>
      </c>
      <c r="C65" s="309"/>
      <c r="D65" s="309"/>
      <c r="E65" s="311"/>
    </row>
    <row r="66" spans="1:7" s="298" customFormat="1" ht="12" customHeight="1" x14ac:dyDescent="0.2">
      <c r="A66" s="19" t="s">
        <v>127</v>
      </c>
      <c r="B66" s="125" t="s">
        <v>128</v>
      </c>
      <c r="C66" s="309"/>
      <c r="D66" s="309"/>
      <c r="E66" s="311"/>
    </row>
    <row r="67" spans="1:7" s="298" customFormat="1" ht="12" customHeight="1" x14ac:dyDescent="0.2">
      <c r="A67" s="19" t="s">
        <v>129</v>
      </c>
      <c r="B67" s="125" t="s">
        <v>130</v>
      </c>
      <c r="C67" s="309"/>
      <c r="D67" s="309"/>
      <c r="E67" s="311"/>
    </row>
    <row r="68" spans="1:7" s="298" customFormat="1" ht="17.25" customHeight="1" thickBot="1" x14ac:dyDescent="0.3">
      <c r="A68" s="19" t="s">
        <v>131</v>
      </c>
      <c r="B68" s="155" t="s">
        <v>132</v>
      </c>
      <c r="C68" s="309"/>
      <c r="D68" s="309"/>
      <c r="E68" s="311"/>
      <c r="G68" s="317"/>
    </row>
    <row r="69" spans="1:7" s="298" customFormat="1" ht="12" customHeight="1" thickBot="1" x14ac:dyDescent="0.25">
      <c r="A69" s="315" t="s">
        <v>133</v>
      </c>
      <c r="B69" s="128" t="s">
        <v>134</v>
      </c>
      <c r="C69" s="296">
        <f>SUM(C70:C71)</f>
        <v>3302</v>
      </c>
      <c r="D69" s="296">
        <f>SUM(D70:D71)</f>
        <v>8169</v>
      </c>
      <c r="E69" s="297">
        <f>SUM(E70:E71)</f>
        <v>34448</v>
      </c>
    </row>
    <row r="70" spans="1:7" s="298" customFormat="1" ht="12" customHeight="1" x14ac:dyDescent="0.2">
      <c r="A70" s="19" t="s">
        <v>135</v>
      </c>
      <c r="B70" s="122" t="s">
        <v>136</v>
      </c>
      <c r="C70" s="309">
        <v>3302</v>
      </c>
      <c r="D70" s="309">
        <f>8389-220</f>
        <v>8169</v>
      </c>
      <c r="E70" s="311">
        <v>34448</v>
      </c>
    </row>
    <row r="71" spans="1:7" s="298" customFormat="1" ht="12" customHeight="1" thickBot="1" x14ac:dyDescent="0.25">
      <c r="A71" s="19" t="s">
        <v>137</v>
      </c>
      <c r="B71" s="155" t="s">
        <v>138</v>
      </c>
      <c r="C71" s="309"/>
      <c r="D71" s="309"/>
      <c r="E71" s="311"/>
    </row>
    <row r="72" spans="1:7" s="298" customFormat="1" ht="12" customHeight="1" thickBot="1" x14ac:dyDescent="0.25">
      <c r="A72" s="315" t="s">
        <v>139</v>
      </c>
      <c r="B72" s="128" t="s">
        <v>140</v>
      </c>
      <c r="C72" s="296">
        <f>SUM(C73:C75)</f>
        <v>24010</v>
      </c>
      <c r="D72" s="296">
        <f>SUM(D73:D75)</f>
        <v>29051</v>
      </c>
      <c r="E72" s="297">
        <f>SUM(E73:E75)</f>
        <v>24402</v>
      </c>
    </row>
    <row r="73" spans="1:7" s="298" customFormat="1" ht="12" customHeight="1" x14ac:dyDescent="0.2">
      <c r="A73" s="19" t="s">
        <v>141</v>
      </c>
      <c r="B73" s="122" t="s">
        <v>142</v>
      </c>
      <c r="C73" s="309">
        <f>475691-451681</f>
        <v>24010</v>
      </c>
      <c r="D73" s="309">
        <f>27441+1610</f>
        <v>29051</v>
      </c>
      <c r="E73" s="311">
        <v>24402</v>
      </c>
    </row>
    <row r="74" spans="1:7" s="298" customFormat="1" ht="12" customHeight="1" x14ac:dyDescent="0.2">
      <c r="A74" s="19" t="s">
        <v>143</v>
      </c>
      <c r="B74" s="125" t="s">
        <v>144</v>
      </c>
      <c r="C74" s="309"/>
      <c r="D74" s="309"/>
      <c r="E74" s="311"/>
    </row>
    <row r="75" spans="1:7" s="298" customFormat="1" ht="12" customHeight="1" thickBot="1" x14ac:dyDescent="0.25">
      <c r="A75" s="19" t="s">
        <v>145</v>
      </c>
      <c r="B75" s="155" t="s">
        <v>146</v>
      </c>
      <c r="C75" s="309"/>
      <c r="D75" s="309"/>
      <c r="E75" s="311"/>
    </row>
    <row r="76" spans="1:7" s="298" customFormat="1" ht="12" customHeight="1" thickBot="1" x14ac:dyDescent="0.25">
      <c r="A76" s="315" t="s">
        <v>147</v>
      </c>
      <c r="B76" s="128" t="s">
        <v>148</v>
      </c>
      <c r="C76" s="296">
        <f>SUM(C77:C80)</f>
        <v>0</v>
      </c>
      <c r="D76" s="296">
        <f>SUM(D77:D80)</f>
        <v>0</v>
      </c>
      <c r="E76" s="297">
        <f>SUM(E77:E80)</f>
        <v>0</v>
      </c>
    </row>
    <row r="77" spans="1:7" s="298" customFormat="1" ht="12" customHeight="1" x14ac:dyDescent="0.2">
      <c r="A77" s="318" t="s">
        <v>149</v>
      </c>
      <c r="B77" s="122" t="s">
        <v>150</v>
      </c>
      <c r="C77" s="309"/>
      <c r="D77" s="309"/>
      <c r="E77" s="311"/>
    </row>
    <row r="78" spans="1:7" s="298" customFormat="1" ht="12" customHeight="1" x14ac:dyDescent="0.2">
      <c r="A78" s="319" t="s">
        <v>151</v>
      </c>
      <c r="B78" s="125" t="s">
        <v>152</v>
      </c>
      <c r="C78" s="309"/>
      <c r="D78" s="309"/>
      <c r="E78" s="311"/>
    </row>
    <row r="79" spans="1:7" s="298" customFormat="1" ht="12" customHeight="1" x14ac:dyDescent="0.2">
      <c r="A79" s="319" t="s">
        <v>153</v>
      </c>
      <c r="B79" s="125" t="s">
        <v>154</v>
      </c>
      <c r="C79" s="309"/>
      <c r="D79" s="309"/>
      <c r="E79" s="311"/>
    </row>
    <row r="80" spans="1:7" s="298" customFormat="1" ht="12" customHeight="1" thickBot="1" x14ac:dyDescent="0.25">
      <c r="A80" s="320" t="s">
        <v>155</v>
      </c>
      <c r="B80" s="155" t="s">
        <v>156</v>
      </c>
      <c r="C80" s="309"/>
      <c r="D80" s="309"/>
      <c r="E80" s="311"/>
    </row>
    <row r="81" spans="1:6" s="298" customFormat="1" ht="12" customHeight="1" thickBot="1" x14ac:dyDescent="0.25">
      <c r="A81" s="315" t="s">
        <v>157</v>
      </c>
      <c r="B81" s="128" t="s">
        <v>158</v>
      </c>
      <c r="C81" s="321"/>
      <c r="D81" s="321"/>
      <c r="E81" s="322"/>
    </row>
    <row r="82" spans="1:6" s="298" customFormat="1" ht="12" customHeight="1" thickBot="1" x14ac:dyDescent="0.25">
      <c r="A82" s="315" t="s">
        <v>159</v>
      </c>
      <c r="B82" s="323" t="s">
        <v>160</v>
      </c>
      <c r="C82" s="304">
        <f>+C60+C64+C69+C72+C76+C81</f>
        <v>27312</v>
      </c>
      <c r="D82" s="304">
        <f>+D60+D64+D69+D72+D76+D81</f>
        <v>37385</v>
      </c>
      <c r="E82" s="305">
        <f>+E60+E64+E69+E72+E76+E81</f>
        <v>58850</v>
      </c>
    </row>
    <row r="83" spans="1:6" s="298" customFormat="1" ht="12" customHeight="1" thickBot="1" x14ac:dyDescent="0.25">
      <c r="A83" s="324" t="s">
        <v>161</v>
      </c>
      <c r="B83" s="325" t="s">
        <v>162</v>
      </c>
      <c r="C83" s="304">
        <f>+C59+C82</f>
        <v>475691</v>
      </c>
      <c r="D83" s="304">
        <f>+D59+D82</f>
        <v>322765</v>
      </c>
      <c r="E83" s="305">
        <f>+E59+E82</f>
        <v>184029</v>
      </c>
    </row>
    <row r="84" spans="1:6" s="298" customFormat="1" ht="12" customHeight="1" x14ac:dyDescent="0.2">
      <c r="A84" s="326"/>
      <c r="B84" s="327"/>
      <c r="C84" s="328"/>
      <c r="D84" s="329"/>
      <c r="E84" s="330"/>
    </row>
    <row r="85" spans="1:6" s="298" customFormat="1" ht="12" customHeight="1" x14ac:dyDescent="0.2">
      <c r="A85" s="48" t="s">
        <v>163</v>
      </c>
      <c r="B85" s="48"/>
      <c r="C85" s="48"/>
      <c r="D85" s="48"/>
      <c r="E85" s="48"/>
    </row>
    <row r="86" spans="1:6" s="298" customFormat="1" ht="12" customHeight="1" thickBot="1" x14ac:dyDescent="0.25">
      <c r="A86" s="49" t="s">
        <v>356</v>
      </c>
      <c r="B86" s="49"/>
      <c r="C86" s="289"/>
      <c r="D86" s="290"/>
      <c r="E86" s="331" t="s">
        <v>1</v>
      </c>
    </row>
    <row r="87" spans="1:6" s="298" customFormat="1" ht="24" customHeight="1" thickBot="1" x14ac:dyDescent="0.25">
      <c r="A87" s="5" t="s">
        <v>262</v>
      </c>
      <c r="B87" s="6" t="s">
        <v>164</v>
      </c>
      <c r="C87" s="6" t="s">
        <v>420</v>
      </c>
      <c r="D87" s="292" t="s">
        <v>421</v>
      </c>
      <c r="E87" s="293" t="s">
        <v>412</v>
      </c>
      <c r="F87" s="332"/>
    </row>
    <row r="88" spans="1:6" s="298" customFormat="1" ht="12" customHeight="1" thickBot="1" x14ac:dyDescent="0.25">
      <c r="A88" s="51">
        <v>1</v>
      </c>
      <c r="B88" s="52">
        <v>2</v>
      </c>
      <c r="C88" s="52">
        <v>3</v>
      </c>
      <c r="D88" s="52">
        <v>4</v>
      </c>
      <c r="E88" s="53">
        <v>5</v>
      </c>
      <c r="F88" s="332"/>
    </row>
    <row r="89" spans="1:6" s="298" customFormat="1" ht="15" customHeight="1" thickBot="1" x14ac:dyDescent="0.25">
      <c r="A89" s="54" t="s">
        <v>4</v>
      </c>
      <c r="B89" s="55" t="s">
        <v>422</v>
      </c>
      <c r="C89" s="333">
        <f>SUM(C90:C94)</f>
        <v>198604</v>
      </c>
      <c r="D89" s="334">
        <f>+D90+D91+D92+D93+D94</f>
        <v>162531</v>
      </c>
      <c r="E89" s="335">
        <f>+E90+E91+E92+E93+E94</f>
        <v>123179</v>
      </c>
      <c r="F89" s="332"/>
    </row>
    <row r="90" spans="1:6" s="298" customFormat="1" ht="12.95" customHeight="1" x14ac:dyDescent="0.2">
      <c r="A90" s="57" t="s">
        <v>6</v>
      </c>
      <c r="B90" s="58" t="s">
        <v>165</v>
      </c>
      <c r="C90" s="336">
        <v>74910</v>
      </c>
      <c r="D90" s="337">
        <f>48913+17865</f>
        <v>66778</v>
      </c>
      <c r="E90" s="338">
        <f>50666+15567</f>
        <v>66233</v>
      </c>
    </row>
    <row r="91" spans="1:6" ht="16.5" customHeight="1" x14ac:dyDescent="0.25">
      <c r="A91" s="19" t="s">
        <v>8</v>
      </c>
      <c r="B91" s="60" t="s">
        <v>166</v>
      </c>
      <c r="C91" s="173">
        <v>14231</v>
      </c>
      <c r="D91" s="300">
        <f>8321+4851</f>
        <v>13172</v>
      </c>
      <c r="E91" s="72">
        <f>8510+4230</f>
        <v>12740</v>
      </c>
    </row>
    <row r="92" spans="1:6" x14ac:dyDescent="0.25">
      <c r="A92" s="19" t="s">
        <v>10</v>
      </c>
      <c r="B92" s="60" t="s">
        <v>167</v>
      </c>
      <c r="C92" s="339">
        <v>75121</v>
      </c>
      <c r="D92" s="303">
        <f>44062+12503</f>
        <v>56565</v>
      </c>
      <c r="E92" s="76">
        <f>24008+12850</f>
        <v>36858</v>
      </c>
    </row>
    <row r="93" spans="1:6" s="295" customFormat="1" ht="12" customHeight="1" x14ac:dyDescent="0.2">
      <c r="A93" s="19" t="s">
        <v>12</v>
      </c>
      <c r="B93" s="61" t="s">
        <v>168</v>
      </c>
      <c r="C93" s="339">
        <v>6185</v>
      </c>
      <c r="D93" s="303">
        <v>2557</v>
      </c>
      <c r="E93" s="76">
        <v>1315</v>
      </c>
    </row>
    <row r="94" spans="1:6" ht="12" customHeight="1" x14ac:dyDescent="0.25">
      <c r="A94" s="19" t="s">
        <v>169</v>
      </c>
      <c r="B94" s="62" t="s">
        <v>170</v>
      </c>
      <c r="C94" s="76">
        <v>28157</v>
      </c>
      <c r="D94" s="76">
        <v>23459</v>
      </c>
      <c r="E94" s="76">
        <v>6033</v>
      </c>
    </row>
    <row r="95" spans="1:6" ht="12" customHeight="1" x14ac:dyDescent="0.25">
      <c r="A95" s="19" t="s">
        <v>15</v>
      </c>
      <c r="B95" s="60" t="s">
        <v>171</v>
      </c>
      <c r="C95" s="339">
        <v>444</v>
      </c>
      <c r="D95" s="303">
        <v>3577</v>
      </c>
      <c r="E95" s="76">
        <v>200</v>
      </c>
    </row>
    <row r="96" spans="1:6" ht="12" customHeight="1" x14ac:dyDescent="0.25">
      <c r="A96" s="19" t="s">
        <v>172</v>
      </c>
      <c r="B96" s="63" t="s">
        <v>173</v>
      </c>
      <c r="C96" s="339"/>
      <c r="D96" s="303"/>
      <c r="E96" s="76"/>
    </row>
    <row r="97" spans="1:5" ht="12" customHeight="1" x14ac:dyDescent="0.25">
      <c r="A97" s="19" t="s">
        <v>174</v>
      </c>
      <c r="B97" s="64" t="s">
        <v>175</v>
      </c>
      <c r="C97" s="339"/>
      <c r="D97" s="303"/>
      <c r="E97" s="76"/>
    </row>
    <row r="98" spans="1:5" ht="12" customHeight="1" x14ac:dyDescent="0.25">
      <c r="A98" s="19" t="s">
        <v>176</v>
      </c>
      <c r="B98" s="64" t="s">
        <v>177</v>
      </c>
      <c r="C98" s="339"/>
      <c r="D98" s="303"/>
      <c r="E98" s="76"/>
    </row>
    <row r="99" spans="1:5" ht="12" customHeight="1" x14ac:dyDescent="0.25">
      <c r="A99" s="19" t="s">
        <v>178</v>
      </c>
      <c r="B99" s="63" t="s">
        <v>179</v>
      </c>
      <c r="C99" s="339">
        <v>21729</v>
      </c>
      <c r="D99" s="303">
        <v>12638</v>
      </c>
      <c r="E99" s="76">
        <v>5713</v>
      </c>
    </row>
    <row r="100" spans="1:5" ht="12" customHeight="1" x14ac:dyDescent="0.25">
      <c r="A100" s="19" t="s">
        <v>180</v>
      </c>
      <c r="B100" s="63" t="s">
        <v>181</v>
      </c>
      <c r="C100" s="339"/>
      <c r="D100" s="303"/>
      <c r="E100" s="76"/>
    </row>
    <row r="101" spans="1:5" ht="12" customHeight="1" x14ac:dyDescent="0.25">
      <c r="A101" s="19" t="s">
        <v>182</v>
      </c>
      <c r="B101" s="64" t="s">
        <v>183</v>
      </c>
      <c r="C101" s="339">
        <v>33</v>
      </c>
      <c r="D101" s="303">
        <v>381</v>
      </c>
      <c r="E101" s="76"/>
    </row>
    <row r="102" spans="1:5" ht="12" customHeight="1" x14ac:dyDescent="0.25">
      <c r="A102" s="65" t="s">
        <v>184</v>
      </c>
      <c r="B102" s="66" t="s">
        <v>185</v>
      </c>
      <c r="C102" s="339"/>
      <c r="D102" s="303"/>
      <c r="E102" s="76"/>
    </row>
    <row r="103" spans="1:5" ht="12" customHeight="1" x14ac:dyDescent="0.25">
      <c r="A103" s="19" t="s">
        <v>186</v>
      </c>
      <c r="B103" s="66" t="s">
        <v>187</v>
      </c>
      <c r="C103" s="339"/>
      <c r="D103" s="303"/>
      <c r="E103" s="76"/>
    </row>
    <row r="104" spans="1:5" ht="12" customHeight="1" thickBot="1" x14ac:dyDescent="0.3">
      <c r="A104" s="67" t="s">
        <v>188</v>
      </c>
      <c r="B104" s="68" t="s">
        <v>189</v>
      </c>
      <c r="C104" s="340">
        <v>5951</v>
      </c>
      <c r="D104" s="341">
        <v>6863</v>
      </c>
      <c r="E104" s="342">
        <v>120</v>
      </c>
    </row>
    <row r="105" spans="1:5" ht="12" customHeight="1" thickBot="1" x14ac:dyDescent="0.3">
      <c r="A105" s="13" t="s">
        <v>17</v>
      </c>
      <c r="B105" s="70" t="s">
        <v>423</v>
      </c>
      <c r="C105" s="343">
        <f>+C106+C108+C110</f>
        <v>246483</v>
      </c>
      <c r="D105" s="296">
        <f>+D106+D108+D110</f>
        <v>61699</v>
      </c>
      <c r="E105" s="297">
        <f>+E106+E108+E110</f>
        <v>34448</v>
      </c>
    </row>
    <row r="106" spans="1:5" ht="12" customHeight="1" x14ac:dyDescent="0.25">
      <c r="A106" s="16" t="s">
        <v>19</v>
      </c>
      <c r="B106" s="60" t="s">
        <v>190</v>
      </c>
      <c r="C106" s="344">
        <v>133443</v>
      </c>
      <c r="D106" s="299">
        <v>34699</v>
      </c>
      <c r="E106" s="302">
        <v>3503</v>
      </c>
    </row>
    <row r="107" spans="1:5" ht="12" customHeight="1" x14ac:dyDescent="0.25">
      <c r="A107" s="16" t="s">
        <v>21</v>
      </c>
      <c r="B107" s="71" t="s">
        <v>191</v>
      </c>
      <c r="C107" s="344">
        <v>129039</v>
      </c>
      <c r="D107" s="299">
        <v>0</v>
      </c>
      <c r="E107" s="302">
        <v>0</v>
      </c>
    </row>
    <row r="108" spans="1:5" ht="12" customHeight="1" x14ac:dyDescent="0.25">
      <c r="A108" s="16" t="s">
        <v>23</v>
      </c>
      <c r="B108" s="71" t="s">
        <v>192</v>
      </c>
      <c r="C108" s="173">
        <v>33484</v>
      </c>
      <c r="D108" s="300">
        <v>635</v>
      </c>
      <c r="E108" s="72">
        <v>30945</v>
      </c>
    </row>
    <row r="109" spans="1:5" ht="12" customHeight="1" x14ac:dyDescent="0.25">
      <c r="A109" s="16" t="s">
        <v>25</v>
      </c>
      <c r="B109" s="71" t="s">
        <v>193</v>
      </c>
      <c r="C109" s="345">
        <v>33484</v>
      </c>
      <c r="D109" s="300">
        <v>0</v>
      </c>
      <c r="E109" s="72">
        <v>0</v>
      </c>
    </row>
    <row r="110" spans="1:5" ht="12" customHeight="1" x14ac:dyDescent="0.25">
      <c r="A110" s="16" t="s">
        <v>27</v>
      </c>
      <c r="B110" s="155" t="s">
        <v>194</v>
      </c>
      <c r="C110" s="345">
        <v>79556</v>
      </c>
      <c r="D110" s="300">
        <v>26365</v>
      </c>
      <c r="E110" s="72">
        <v>0</v>
      </c>
    </row>
    <row r="111" spans="1:5" ht="12" customHeight="1" x14ac:dyDescent="0.25">
      <c r="A111" s="16" t="s">
        <v>29</v>
      </c>
      <c r="B111" s="156" t="s">
        <v>195</v>
      </c>
      <c r="C111" s="345"/>
      <c r="D111" s="300"/>
      <c r="E111" s="72"/>
    </row>
    <row r="112" spans="1:5" x14ac:dyDescent="0.25">
      <c r="A112" s="16" t="s">
        <v>196</v>
      </c>
      <c r="B112" s="75" t="s">
        <v>197</v>
      </c>
      <c r="C112" s="345"/>
      <c r="D112" s="300"/>
      <c r="E112" s="72"/>
    </row>
    <row r="113" spans="1:5" ht="12" customHeight="1" x14ac:dyDescent="0.25">
      <c r="A113" s="16" t="s">
        <v>198</v>
      </c>
      <c r="B113" s="64" t="s">
        <v>177</v>
      </c>
      <c r="C113" s="345"/>
      <c r="D113" s="300"/>
      <c r="E113" s="72"/>
    </row>
    <row r="114" spans="1:5" ht="12" customHeight="1" x14ac:dyDescent="0.25">
      <c r="A114" s="16" t="s">
        <v>199</v>
      </c>
      <c r="B114" s="64" t="s">
        <v>200</v>
      </c>
      <c r="C114" s="345">
        <v>79556</v>
      </c>
      <c r="D114" s="300">
        <v>26365</v>
      </c>
      <c r="E114" s="72">
        <v>0</v>
      </c>
    </row>
    <row r="115" spans="1:5" ht="12" customHeight="1" x14ac:dyDescent="0.25">
      <c r="A115" s="16" t="s">
        <v>201</v>
      </c>
      <c r="B115" s="64" t="s">
        <v>202</v>
      </c>
      <c r="C115" s="345"/>
      <c r="D115" s="300"/>
      <c r="E115" s="72"/>
    </row>
    <row r="116" spans="1:5" ht="12" customHeight="1" x14ac:dyDescent="0.25">
      <c r="A116" s="16" t="s">
        <v>203</v>
      </c>
      <c r="B116" s="64" t="s">
        <v>183</v>
      </c>
      <c r="C116" s="345"/>
      <c r="D116" s="300"/>
      <c r="E116" s="72"/>
    </row>
    <row r="117" spans="1:5" ht="12" customHeight="1" x14ac:dyDescent="0.25">
      <c r="A117" s="16" t="s">
        <v>204</v>
      </c>
      <c r="B117" s="64" t="s">
        <v>205</v>
      </c>
      <c r="C117" s="345"/>
      <c r="D117" s="300"/>
      <c r="E117" s="72"/>
    </row>
    <row r="118" spans="1:5" ht="12" customHeight="1" thickBot="1" x14ac:dyDescent="0.3">
      <c r="A118" s="65" t="s">
        <v>206</v>
      </c>
      <c r="B118" s="64" t="s">
        <v>207</v>
      </c>
      <c r="C118" s="346"/>
      <c r="D118" s="303"/>
      <c r="E118" s="76"/>
    </row>
    <row r="119" spans="1:5" ht="12" customHeight="1" thickBot="1" x14ac:dyDescent="0.3">
      <c r="A119" s="13" t="s">
        <v>31</v>
      </c>
      <c r="B119" s="77" t="s">
        <v>208</v>
      </c>
      <c r="C119" s="343">
        <f>+C120+C121</f>
        <v>0</v>
      </c>
      <c r="D119" s="296">
        <f>+D120+D121</f>
        <v>0</v>
      </c>
      <c r="E119" s="297">
        <f>+E120+E121</f>
        <v>2000</v>
      </c>
    </row>
    <row r="120" spans="1:5" ht="12" customHeight="1" x14ac:dyDescent="0.25">
      <c r="A120" s="16" t="s">
        <v>33</v>
      </c>
      <c r="B120" s="78" t="s">
        <v>209</v>
      </c>
      <c r="C120" s="344"/>
      <c r="D120" s="299"/>
      <c r="E120" s="302">
        <v>2000</v>
      </c>
    </row>
    <row r="121" spans="1:5" ht="12" customHeight="1" thickBot="1" x14ac:dyDescent="0.3">
      <c r="A121" s="23" t="s">
        <v>35</v>
      </c>
      <c r="B121" s="71" t="s">
        <v>210</v>
      </c>
      <c r="C121" s="339"/>
      <c r="D121" s="303"/>
      <c r="E121" s="76"/>
    </row>
    <row r="122" spans="1:5" ht="12" customHeight="1" thickBot="1" x14ac:dyDescent="0.3">
      <c r="A122" s="13" t="s">
        <v>211</v>
      </c>
      <c r="B122" s="77" t="s">
        <v>212</v>
      </c>
      <c r="C122" s="343">
        <f>+C89+C105+C119</f>
        <v>445087</v>
      </c>
      <c r="D122" s="296">
        <f>+D89+D105+D119</f>
        <v>224230</v>
      </c>
      <c r="E122" s="297">
        <f>+E89+E105+E119</f>
        <v>159627</v>
      </c>
    </row>
    <row r="123" spans="1:5" ht="12" customHeight="1" thickBot="1" x14ac:dyDescent="0.3">
      <c r="A123" s="13" t="s">
        <v>59</v>
      </c>
      <c r="B123" s="77" t="s">
        <v>213</v>
      </c>
      <c r="C123" s="343">
        <f>+C124+C125+C126</f>
        <v>0</v>
      </c>
      <c r="D123" s="296">
        <f>+D124+D125+D126</f>
        <v>165</v>
      </c>
      <c r="E123" s="297">
        <f>+E124+E125+E126</f>
        <v>0</v>
      </c>
    </row>
    <row r="124" spans="1:5" ht="12" customHeight="1" x14ac:dyDescent="0.25">
      <c r="A124" s="16" t="s">
        <v>61</v>
      </c>
      <c r="B124" s="78" t="s">
        <v>214</v>
      </c>
      <c r="C124" s="345"/>
      <c r="D124" s="300">
        <v>0</v>
      </c>
      <c r="E124" s="72"/>
    </row>
    <row r="125" spans="1:5" ht="12" customHeight="1" x14ac:dyDescent="0.25">
      <c r="A125" s="16" t="s">
        <v>63</v>
      </c>
      <c r="B125" s="78" t="s">
        <v>215</v>
      </c>
      <c r="C125" s="345"/>
      <c r="D125" s="300">
        <v>165</v>
      </c>
      <c r="E125" s="72"/>
    </row>
    <row r="126" spans="1:5" ht="12" customHeight="1" thickBot="1" x14ac:dyDescent="0.3">
      <c r="A126" s="65" t="s">
        <v>65</v>
      </c>
      <c r="B126" s="83" t="s">
        <v>216</v>
      </c>
      <c r="C126" s="345"/>
      <c r="D126" s="300"/>
      <c r="E126" s="72"/>
    </row>
    <row r="127" spans="1:5" ht="12" customHeight="1" thickBot="1" x14ac:dyDescent="0.3">
      <c r="A127" s="13" t="s">
        <v>81</v>
      </c>
      <c r="B127" s="77" t="s">
        <v>217</v>
      </c>
      <c r="C127" s="343">
        <f>+C128+C129+C130+C131</f>
        <v>0</v>
      </c>
      <c r="D127" s="296">
        <f>+D128+D129+D130+D131</f>
        <v>0</v>
      </c>
      <c r="E127" s="297">
        <f>+E128+E129+E130+E131</f>
        <v>0</v>
      </c>
    </row>
    <row r="128" spans="1:5" ht="12" customHeight="1" x14ac:dyDescent="0.25">
      <c r="A128" s="16" t="s">
        <v>83</v>
      </c>
      <c r="B128" s="78" t="s">
        <v>218</v>
      </c>
      <c r="C128" s="345">
        <v>0</v>
      </c>
      <c r="D128" s="300"/>
      <c r="E128" s="72"/>
    </row>
    <row r="129" spans="1:5" ht="12" customHeight="1" x14ac:dyDescent="0.25">
      <c r="A129" s="16" t="s">
        <v>85</v>
      </c>
      <c r="B129" s="78" t="s">
        <v>219</v>
      </c>
      <c r="C129" s="345"/>
      <c r="D129" s="300"/>
      <c r="E129" s="72"/>
    </row>
    <row r="130" spans="1:5" ht="12" customHeight="1" x14ac:dyDescent="0.25">
      <c r="A130" s="16" t="s">
        <v>87</v>
      </c>
      <c r="B130" s="78" t="s">
        <v>220</v>
      </c>
      <c r="C130" s="345"/>
      <c r="D130" s="300"/>
      <c r="E130" s="72"/>
    </row>
    <row r="131" spans="1:5" ht="12" customHeight="1" thickBot="1" x14ac:dyDescent="0.3">
      <c r="A131" s="65" t="s">
        <v>89</v>
      </c>
      <c r="B131" s="83" t="s">
        <v>221</v>
      </c>
      <c r="C131" s="345"/>
      <c r="D131" s="300"/>
      <c r="E131" s="72"/>
    </row>
    <row r="132" spans="1:5" ht="12" customHeight="1" thickBot="1" x14ac:dyDescent="0.3">
      <c r="A132" s="13" t="s">
        <v>222</v>
      </c>
      <c r="B132" s="77" t="s">
        <v>223</v>
      </c>
      <c r="C132" s="347">
        <f>+C133+C134+C135+C136</f>
        <v>22423</v>
      </c>
      <c r="D132" s="304">
        <f>+D133+D134+D135+D136</f>
        <v>29028</v>
      </c>
      <c r="E132" s="305">
        <f>+E133+E134+E135+E136</f>
        <v>24402</v>
      </c>
    </row>
    <row r="133" spans="1:5" ht="12" customHeight="1" x14ac:dyDescent="0.25">
      <c r="A133" s="16" t="s">
        <v>95</v>
      </c>
      <c r="B133" s="78" t="s">
        <v>224</v>
      </c>
      <c r="C133" s="345">
        <v>22423</v>
      </c>
      <c r="D133" s="300">
        <v>27441</v>
      </c>
      <c r="E133" s="72">
        <v>24402</v>
      </c>
    </row>
    <row r="134" spans="1:5" ht="12" customHeight="1" x14ac:dyDescent="0.25">
      <c r="A134" s="16" t="s">
        <v>97</v>
      </c>
      <c r="B134" s="78" t="s">
        <v>225</v>
      </c>
      <c r="C134" s="345"/>
      <c r="D134" s="300">
        <v>1587</v>
      </c>
      <c r="E134" s="72"/>
    </row>
    <row r="135" spans="1:5" ht="12" customHeight="1" x14ac:dyDescent="0.25">
      <c r="A135" s="16" t="s">
        <v>99</v>
      </c>
      <c r="B135" s="78" t="s">
        <v>226</v>
      </c>
      <c r="C135" s="345"/>
      <c r="D135" s="300"/>
      <c r="E135" s="72"/>
    </row>
    <row r="136" spans="1:5" ht="12" customHeight="1" thickBot="1" x14ac:dyDescent="0.3">
      <c r="A136" s="65" t="s">
        <v>101</v>
      </c>
      <c r="B136" s="83" t="s">
        <v>227</v>
      </c>
      <c r="C136" s="345"/>
      <c r="D136" s="300"/>
      <c r="E136" s="72"/>
    </row>
    <row r="137" spans="1:5" ht="12" customHeight="1" thickBot="1" x14ac:dyDescent="0.3">
      <c r="A137" s="13" t="s">
        <v>103</v>
      </c>
      <c r="B137" s="77" t="s">
        <v>228</v>
      </c>
      <c r="C137" s="348">
        <f>+C138+C139+C140+C141</f>
        <v>0</v>
      </c>
      <c r="D137" s="349">
        <f>+D138+D139+D140+D141</f>
        <v>0</v>
      </c>
      <c r="E137" s="350">
        <f>+E138+E139+E140+E141</f>
        <v>0</v>
      </c>
    </row>
    <row r="138" spans="1:5" ht="12" customHeight="1" x14ac:dyDescent="0.25">
      <c r="A138" s="16" t="s">
        <v>105</v>
      </c>
      <c r="B138" s="78" t="s">
        <v>229</v>
      </c>
      <c r="C138" s="345"/>
      <c r="D138" s="300"/>
      <c r="E138" s="72"/>
    </row>
    <row r="139" spans="1:5" ht="12" customHeight="1" x14ac:dyDescent="0.25">
      <c r="A139" s="16" t="s">
        <v>107</v>
      </c>
      <c r="B139" s="78" t="s">
        <v>230</v>
      </c>
      <c r="C139" s="345"/>
      <c r="D139" s="300"/>
      <c r="E139" s="72"/>
    </row>
    <row r="140" spans="1:5" ht="12" customHeight="1" x14ac:dyDescent="0.25">
      <c r="A140" s="16" t="s">
        <v>109</v>
      </c>
      <c r="B140" s="78" t="s">
        <v>231</v>
      </c>
      <c r="C140" s="345"/>
      <c r="D140" s="300"/>
      <c r="E140" s="72"/>
    </row>
    <row r="141" spans="1:5" ht="12" customHeight="1" thickBot="1" x14ac:dyDescent="0.3">
      <c r="A141" s="16" t="s">
        <v>111</v>
      </c>
      <c r="B141" s="78" t="s">
        <v>232</v>
      </c>
      <c r="C141" s="345"/>
      <c r="D141" s="300"/>
      <c r="E141" s="72"/>
    </row>
    <row r="142" spans="1:5" ht="12" customHeight="1" thickBot="1" x14ac:dyDescent="0.3">
      <c r="A142" s="13" t="s">
        <v>113</v>
      </c>
      <c r="B142" s="77" t="s">
        <v>233</v>
      </c>
      <c r="C142" s="351">
        <f>+C123+C127+C132+C137</f>
        <v>22423</v>
      </c>
      <c r="D142" s="352">
        <f>+D123+D127+D132+D137</f>
        <v>29193</v>
      </c>
      <c r="E142" s="353">
        <f>+E123+E127+E132+E137</f>
        <v>24402</v>
      </c>
    </row>
    <row r="143" spans="1:5" ht="12" customHeight="1" thickBot="1" x14ac:dyDescent="0.3">
      <c r="A143" s="354" t="s">
        <v>234</v>
      </c>
      <c r="B143" s="161" t="s">
        <v>235</v>
      </c>
      <c r="C143" s="351">
        <f>+C122+C142</f>
        <v>467510</v>
      </c>
      <c r="D143" s="352">
        <f>+D122+D142</f>
        <v>253423</v>
      </c>
      <c r="E143" s="353">
        <f>+E122+E142</f>
        <v>184029</v>
      </c>
    </row>
    <row r="144" spans="1:5" ht="12" customHeight="1" x14ac:dyDescent="0.25">
      <c r="C144" s="288"/>
    </row>
    <row r="145" spans="3:6" ht="12" customHeight="1" x14ac:dyDescent="0.25">
      <c r="C145" s="288"/>
    </row>
    <row r="146" spans="3:6" ht="12" customHeight="1" x14ac:dyDescent="0.25">
      <c r="C146" s="288"/>
    </row>
    <row r="147" spans="3:6" ht="12" customHeight="1" x14ac:dyDescent="0.25">
      <c r="C147" s="288"/>
    </row>
    <row r="148" spans="3:6" ht="12" customHeight="1" x14ac:dyDescent="0.25">
      <c r="C148" s="288"/>
    </row>
    <row r="149" spans="3:6" ht="15" customHeight="1" x14ac:dyDescent="0.25">
      <c r="C149" s="317"/>
      <c r="D149" s="317"/>
      <c r="E149" s="317"/>
      <c r="F149" s="317"/>
    </row>
    <row r="150" spans="3:6" s="298" customFormat="1" ht="12.95" customHeight="1" x14ac:dyDescent="0.2"/>
    <row r="151" spans="3:6" x14ac:dyDescent="0.25">
      <c r="C151" s="288"/>
    </row>
    <row r="152" spans="3:6" x14ac:dyDescent="0.25">
      <c r="C152" s="288"/>
    </row>
    <row r="153" spans="3:6" x14ac:dyDescent="0.25">
      <c r="C153" s="288"/>
    </row>
    <row r="154" spans="3:6" ht="16.5" customHeight="1" x14ac:dyDescent="0.25">
      <c r="C154" s="288"/>
    </row>
    <row r="155" spans="3:6" x14ac:dyDescent="0.25">
      <c r="C155" s="288"/>
    </row>
    <row r="156" spans="3:6" x14ac:dyDescent="0.25">
      <c r="C156" s="288"/>
    </row>
    <row r="157" spans="3:6" x14ac:dyDescent="0.25">
      <c r="C157" s="288"/>
    </row>
    <row r="158" spans="3:6" x14ac:dyDescent="0.25">
      <c r="C158" s="288"/>
    </row>
    <row r="159" spans="3:6" x14ac:dyDescent="0.25">
      <c r="C159" s="288"/>
    </row>
    <row r="160" spans="3:6" x14ac:dyDescent="0.25">
      <c r="C160" s="288"/>
    </row>
    <row r="161" spans="3:3" x14ac:dyDescent="0.25">
      <c r="C161" s="288"/>
    </row>
    <row r="162" spans="3:3" x14ac:dyDescent="0.25">
      <c r="C162" s="288"/>
    </row>
    <row r="163" spans="3:3" x14ac:dyDescent="0.25">
      <c r="C163" s="288"/>
    </row>
  </sheetData>
  <mergeCells count="5">
    <mergeCell ref="A1:E1"/>
    <mergeCell ref="A2:B2"/>
    <mergeCell ref="A85:E85"/>
    <mergeCell ref="A86:B86"/>
    <mergeCell ref="E2:F2"/>
  </mergeCells>
  <pageMargins left="0.31496062992125984" right="0.31496062992125984" top="0.86614173228346458" bottom="0.35433070866141736" header="0.31496062992125984" footer="0.31496062992125984"/>
  <pageSetup paperSize="9" orientation="landscape" r:id="rId1"/>
  <headerFooter>
    <oddHeader>&amp;C&amp;"-,Félkövér"&amp;9Tiszagyulaháza község bevételeit és kiadásait bemutató mérleg 2014-2016 évekre&amp;R&amp;"-,Dőlt"&amp;8
 9 melléklet a 2/2016.(II.22.)Önkormányzati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1mell</vt:lpstr>
      <vt:lpstr>2mell</vt:lpstr>
      <vt:lpstr>3mell</vt:lpstr>
      <vt:lpstr>4mell</vt:lpstr>
      <vt:lpstr>5mell</vt:lpstr>
      <vt:lpstr>6mell</vt:lpstr>
      <vt:lpstr>7mell</vt:lpstr>
      <vt:lpstr>8mell</vt:lpstr>
      <vt:lpstr>9mell</vt:lpstr>
      <vt:lpstr>10mel</vt:lpstr>
      <vt:lpstr>11mell</vt:lpstr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</dc:creator>
  <cp:lastModifiedBy>user</cp:lastModifiedBy>
  <cp:lastPrinted>2016-02-11T11:31:23Z</cp:lastPrinted>
  <dcterms:created xsi:type="dcterms:W3CDTF">2014-02-04T10:12:44Z</dcterms:created>
  <dcterms:modified xsi:type="dcterms:W3CDTF">2016-02-22T11:15:01Z</dcterms:modified>
</cp:coreProperties>
</file>